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rusaOn\Downloads\"/>
    </mc:Choice>
  </mc:AlternateContent>
  <xr:revisionPtr revIDLastSave="0" documentId="8_{DE71386C-E64D-4DBE-8EE7-68A939CFD342}" xr6:coauthVersionLast="44" xr6:coauthVersionMax="44" xr10:uidLastSave="{00000000-0000-0000-0000-000000000000}"/>
  <workbookProtection workbookAlgorithmName="SHA-512" workbookHashValue="ZVbnRSMd+C62Hm/gVkny/N4oQkCZrvuEzHw9l4HLiGpUWGJAVrcbDE9SFWzZur8eVcoHvTqOivpXbnr0OhdMEg==" workbookSaltValue="TE6ajP4cqtN5h8pVh+myMg==" workbookSpinCount="100000" lockStructure="1"/>
  <bookViews>
    <workbookView xWindow="-108" yWindow="-108" windowWidth="22080" windowHeight="13176" tabRatio="596" xr2:uid="{00000000-000D-0000-FFFF-FFFF00000000}"/>
  </bookViews>
  <sheets>
    <sheet name="A - Příspěvky na činnost RSHb" sheetId="7" r:id="rId1"/>
    <sheet name="B - Příspěvky na rozvoj RSHb" sheetId="10" r:id="rId2"/>
    <sheet name="Formulář žádosti pro TISK" sheetId="11" r:id="rId3"/>
    <sheet name="nastavení" sheetId="12" state="hidden" r:id="rId4"/>
  </sheets>
  <definedNames>
    <definedName name="A_1">#REF!</definedName>
    <definedName name="A_2">#REF!</definedName>
    <definedName name="A_3">#REF!</definedName>
    <definedName name="A_4">#REF!</definedName>
    <definedName name="A_5">#REF!</definedName>
    <definedName name="A_6">#REF!</definedName>
    <definedName name="A_7">#REF!</definedName>
    <definedName name="A_HOME">#REF!</definedName>
    <definedName name="B_1">#REF!</definedName>
    <definedName name="B_2">#REF!</definedName>
    <definedName name="B_3">#REF!</definedName>
    <definedName name="B_4">#REF!</definedName>
    <definedName name="B_5">#REF!</definedName>
    <definedName name="B_6">#REF!</definedName>
    <definedName name="B_7">#REF!</definedName>
    <definedName name="B_HOME">#REF!</definedName>
    <definedName name="C_1">'A - Příspěvky na činnost RSHb'!$K$5</definedName>
    <definedName name="C_2">'A - Příspěvky na činnost RSHb'!$AI$5</definedName>
    <definedName name="C_3">'A - Příspěvky na činnost RSHb'!$BG$5</definedName>
    <definedName name="C_4">'A - Příspěvky na činnost RSHb'!$CE$5</definedName>
    <definedName name="C_5">'A - Příspěvky na činnost RSHb'!$DC$5</definedName>
    <definedName name="C_6">'A - Příspěvky na činnost RSHb'!$EC$5</definedName>
    <definedName name="C_HOME">'A - Příspěvky na činnost RSHb'!$A$5</definedName>
    <definedName name="D_1">'B - Příspěvky na rozvoj RSHb'!$K$5</definedName>
    <definedName name="D_2">'B - Příspěvky na rozvoj RSHb'!$AI$5</definedName>
    <definedName name="D_3">'B - Příspěvky na rozvoj RSHb'!$BG$5</definedName>
    <definedName name="D_4">'B - Příspěvky na rozvoj RSHb'!$CH$5</definedName>
    <definedName name="D_5">'B - Příspěvky na rozvoj RSHb'!#REF!</definedName>
    <definedName name="D_6">'B - Příspěvky na rozvoj RSHb'!#REF!</definedName>
    <definedName name="D_7">'B - Příspěvky na rozvoj RSHb'!#REF!</definedName>
    <definedName name="D_HOME">'B - Příspěvky na rozvoj RSHb'!$A$5</definedName>
    <definedName name="E_HOME">'Formulář žádosti pro TISK'!$A$5</definedName>
    <definedName name="_xlnm.Print_Area" localSheetId="2">OFFSET('Formulář žádosti pro TISK'!$K$8,'Formulář žádosti pro TISK'!$AK$59,'Formulář žádosti pro TISK'!$AK$60,'Formulář žádosti pro TISK'!$AK$61,'Formulář žádosti pro TISK'!$AK$62)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I22" i="7" l="1"/>
  <c r="BX31" i="10"/>
  <c r="BT24" i="10"/>
  <c r="BY31" i="10" s="1"/>
  <c r="BX44" i="10"/>
  <c r="DD41" i="10"/>
  <c r="DB43" i="10"/>
  <c r="CV43" i="10" s="1"/>
  <c r="CW43" i="10" s="1"/>
  <c r="DD43" i="10"/>
  <c r="DB45" i="10"/>
  <c r="CV45" i="10"/>
  <c r="CW45" i="10" s="1"/>
  <c r="DD45" i="10"/>
  <c r="DB47" i="10" s="1"/>
  <c r="DD47" i="10"/>
  <c r="DB49" i="10" s="1"/>
  <c r="DD49" i="10"/>
  <c r="DB51" i="10"/>
  <c r="CV51" i="10" s="1"/>
  <c r="CW51" i="10" s="1"/>
  <c r="DD51" i="10"/>
  <c r="DB53" i="10"/>
  <c r="CV53" i="10"/>
  <c r="CW53" i="10" s="1"/>
  <c r="DD53" i="10"/>
  <c r="DB55" i="10" s="1"/>
  <c r="DD55" i="10"/>
  <c r="DB57" i="10" s="1"/>
  <c r="DD57" i="10"/>
  <c r="DB59" i="10"/>
  <c r="CV59" i="10" s="1"/>
  <c r="CW59" i="10" s="1"/>
  <c r="DD59" i="10"/>
  <c r="DB61" i="10"/>
  <c r="CV61" i="10"/>
  <c r="CW61" i="10" s="1"/>
  <c r="DD61" i="10"/>
  <c r="DB63" i="10" s="1"/>
  <c r="DD63" i="10"/>
  <c r="DB65" i="10" s="1"/>
  <c r="DD65" i="10"/>
  <c r="DB67" i="10"/>
  <c r="CV67" i="10" s="1"/>
  <c r="CW67" i="10" s="1"/>
  <c r="DD67" i="10"/>
  <c r="DB69" i="10"/>
  <c r="CV69" i="10"/>
  <c r="CW69" i="10" s="1"/>
  <c r="DD69" i="10"/>
  <c r="DB71" i="10" s="1"/>
  <c r="DD71" i="10"/>
  <c r="DB73" i="10" s="1"/>
  <c r="DD73" i="10"/>
  <c r="DB75" i="10"/>
  <c r="CV75" i="10" s="1"/>
  <c r="CW75" i="10" s="1"/>
  <c r="DD75" i="10"/>
  <c r="DB77" i="10"/>
  <c r="CV77" i="10"/>
  <c r="CW77" i="10" s="1"/>
  <c r="DD77" i="10"/>
  <c r="DB79" i="10" s="1"/>
  <c r="DE41" i="10"/>
  <c r="DE43" i="10"/>
  <c r="DE49" i="10"/>
  <c r="DE51" i="10"/>
  <c r="DE57" i="10"/>
  <c r="DE59" i="10"/>
  <c r="DE65" i="10"/>
  <c r="DE67" i="10"/>
  <c r="DE73" i="10"/>
  <c r="DE75" i="10"/>
  <c r="DD79" i="10"/>
  <c r="DE79" i="10"/>
  <c r="CW32" i="10"/>
  <c r="DB41" i="10"/>
  <c r="CV41" i="10"/>
  <c r="CW41" i="10" s="1"/>
  <c r="CV32" i="10"/>
  <c r="AX27" i="10"/>
  <c r="AW27" i="10"/>
  <c r="AW9" i="10"/>
  <c r="E12" i="10"/>
  <c r="F12" i="10"/>
  <c r="U66" i="11" s="1"/>
  <c r="AA66" i="11" s="1"/>
  <c r="Z29" i="10"/>
  <c r="Y29" i="10"/>
  <c r="Y9" i="10"/>
  <c r="E10" i="10" s="1"/>
  <c r="F10" i="10" s="1"/>
  <c r="K11" i="11"/>
  <c r="CR29" i="10"/>
  <c r="BU31" i="10"/>
  <c r="BS34" i="10" s="1"/>
  <c r="DC46" i="10"/>
  <c r="DC44" i="10"/>
  <c r="DC54" i="10"/>
  <c r="DC62" i="10"/>
  <c r="DC70" i="10"/>
  <c r="DC78" i="10"/>
  <c r="DC40" i="10"/>
  <c r="DC42" i="10"/>
  <c r="DC41" i="10"/>
  <c r="DC45" i="10"/>
  <c r="DC53" i="10"/>
  <c r="DC61" i="10"/>
  <c r="DC69" i="10"/>
  <c r="DC77" i="10"/>
  <c r="CR43" i="10"/>
  <c r="CR41" i="10"/>
  <c r="CK45" i="10"/>
  <c r="CR45" i="10"/>
  <c r="CR47" i="10"/>
  <c r="CR49" i="10"/>
  <c r="CR51" i="10"/>
  <c r="CK53" i="10"/>
  <c r="CR53" i="10"/>
  <c r="CR55" i="10"/>
  <c r="CR57" i="10"/>
  <c r="CR59" i="10"/>
  <c r="CK61" i="10"/>
  <c r="CR61" i="10"/>
  <c r="CR63" i="10"/>
  <c r="CR65" i="10"/>
  <c r="CR67" i="10"/>
  <c r="CK69" i="10"/>
  <c r="CR69" i="10"/>
  <c r="CR71" i="10"/>
  <c r="CR73" i="10"/>
  <c r="CR75" i="10"/>
  <c r="CK77" i="10"/>
  <c r="CR77" i="10"/>
  <c r="CK41" i="10"/>
  <c r="CR79" i="10"/>
  <c r="CR25" i="10"/>
  <c r="CD44" i="10"/>
  <c r="BU44" i="10"/>
  <c r="BJ50" i="10" s="1"/>
  <c r="BM44" i="10"/>
  <c r="BT40" i="10"/>
  <c r="BM31" i="10"/>
  <c r="BJ37" i="10"/>
  <c r="BT28" i="10"/>
  <c r="AS24" i="10"/>
  <c r="U26" i="10"/>
  <c r="AL29" i="10"/>
  <c r="AS20" i="10"/>
  <c r="U22" i="10"/>
  <c r="CT29" i="7"/>
  <c r="CS9" i="7"/>
  <c r="E16" i="7" s="1"/>
  <c r="F16" i="7" s="1"/>
  <c r="U53" i="11" s="1"/>
  <c r="CS29" i="7"/>
  <c r="BV30" i="7"/>
  <c r="BU9" i="7"/>
  <c r="E14" i="7" s="1"/>
  <c r="F14" i="7" s="1"/>
  <c r="U51" i="11" s="1"/>
  <c r="BU30" i="7"/>
  <c r="AX28" i="7"/>
  <c r="AW9" i="7"/>
  <c r="Y26" i="7"/>
  <c r="Z26" i="7"/>
  <c r="Y9" i="7"/>
  <c r="U19" i="7"/>
  <c r="ES59" i="7"/>
  <c r="ES44" i="7"/>
  <c r="ER36" i="7"/>
  <c r="ER9" i="7" s="1"/>
  <c r="E20" i="7" s="1"/>
  <c r="F20" i="7" s="1"/>
  <c r="U57" i="11" s="1"/>
  <c r="ER38" i="7"/>
  <c r="ER40" i="7"/>
  <c r="ER42" i="7"/>
  <c r="ER44" i="7"/>
  <c r="ER57" i="7"/>
  <c r="ER59" i="7"/>
  <c r="ER61" i="7"/>
  <c r="ES36" i="7"/>
  <c r="ES38" i="7"/>
  <c r="ES40" i="7"/>
  <c r="ES42" i="7"/>
  <c r="ES57" i="7"/>
  <c r="ES61" i="7"/>
  <c r="DS42" i="7"/>
  <c r="DS9" i="7" s="1"/>
  <c r="E18" i="7" s="1"/>
  <c r="F18" i="7" s="1"/>
  <c r="U55" i="11" s="1"/>
  <c r="DS44" i="7"/>
  <c r="DS46" i="7"/>
  <c r="DS48" i="7"/>
  <c r="DS50" i="7"/>
  <c r="DS52" i="7"/>
  <c r="DS54" i="7"/>
  <c r="DS56" i="7"/>
  <c r="DS69" i="7"/>
  <c r="DS71" i="7"/>
  <c r="DS73" i="7"/>
  <c r="DS75" i="7"/>
  <c r="DS77" i="7"/>
  <c r="DS79" i="7"/>
  <c r="DS81" i="7"/>
  <c r="DS83" i="7"/>
  <c r="DT42" i="7"/>
  <c r="DT44" i="7"/>
  <c r="DT48" i="7"/>
  <c r="DT69" i="7"/>
  <c r="DT46" i="7"/>
  <c r="EX65" i="7"/>
  <c r="EO57" i="7"/>
  <c r="EO59" i="7"/>
  <c r="EO61" i="7"/>
  <c r="EO63" i="7"/>
  <c r="EO65" i="7"/>
  <c r="EX57" i="7"/>
  <c r="EX59" i="7"/>
  <c r="EX61" i="7"/>
  <c r="EX63" i="7"/>
  <c r="EM68" i="7"/>
  <c r="EO38" i="7"/>
  <c r="EF50" i="7" s="1"/>
  <c r="EO42" i="7"/>
  <c r="EO36" i="7"/>
  <c r="EM47" i="7"/>
  <c r="DP48" i="7"/>
  <c r="DP42" i="7"/>
  <c r="DF62" i="7" s="1"/>
  <c r="DP44" i="7"/>
  <c r="DP46" i="7"/>
  <c r="DP69" i="7"/>
  <c r="DF90" i="7" s="1"/>
  <c r="DY69" i="7"/>
  <c r="DY71" i="7"/>
  <c r="DY73" i="7"/>
  <c r="DY75" i="7"/>
  <c r="DN86" i="7"/>
  <c r="E12" i="7"/>
  <c r="F12" i="7"/>
  <c r="U49" i="11" s="1"/>
  <c r="E10" i="7"/>
  <c r="F10" i="7" s="1"/>
  <c r="ES65" i="7"/>
  <c r="ER65" i="7"/>
  <c r="ES63" i="7"/>
  <c r="ER63" i="7"/>
  <c r="EN23" i="7"/>
  <c r="EN25" i="7"/>
  <c r="EN27" i="7"/>
  <c r="EN29" i="7"/>
  <c r="EN21" i="7"/>
  <c r="EN53" i="7"/>
  <c r="EN33" i="7"/>
  <c r="EO40" i="7"/>
  <c r="EO44" i="7"/>
  <c r="EI65" i="7"/>
  <c r="EI63" i="7"/>
  <c r="EI44" i="7"/>
  <c r="EI42" i="7"/>
  <c r="DO65" i="7"/>
  <c r="DO23" i="7"/>
  <c r="DO25" i="7"/>
  <c r="DO27" i="7"/>
  <c r="DO29" i="7"/>
  <c r="DO31" i="7"/>
  <c r="DO33" i="7"/>
  <c r="DO35" i="7"/>
  <c r="DO21" i="7"/>
  <c r="CH32" i="7"/>
  <c r="CP29" i="7"/>
  <c r="CO22" i="7"/>
  <c r="CO26" i="7"/>
  <c r="BQ23" i="7"/>
  <c r="BJ33" i="7"/>
  <c r="BW40" i="7"/>
  <c r="BQ27" i="7"/>
  <c r="BR30" i="7"/>
  <c r="AY38" i="7"/>
  <c r="AS21" i="7"/>
  <c r="C35" i="10"/>
  <c r="C35" i="7"/>
  <c r="N29" i="11"/>
  <c r="P40" i="11" s="1"/>
  <c r="R112" i="11" s="1"/>
  <c r="K79" i="11"/>
  <c r="K141" i="11"/>
  <c r="C62" i="11"/>
  <c r="AK79" i="11"/>
  <c r="AK141" i="11"/>
  <c r="AK61" i="11"/>
  <c r="L21" i="11"/>
  <c r="L17" i="11"/>
  <c r="K12" i="11"/>
  <c r="DT50" i="7"/>
  <c r="DT52" i="7"/>
  <c r="DT54" i="7"/>
  <c r="DT56" i="7"/>
  <c r="DT71" i="7"/>
  <c r="DT73" i="7"/>
  <c r="DT75" i="7"/>
  <c r="DT77" i="7"/>
  <c r="DT79" i="7"/>
  <c r="DT81" i="7"/>
  <c r="DT83" i="7"/>
  <c r="DP71" i="7"/>
  <c r="DP73" i="7"/>
  <c r="DP75" i="7"/>
  <c r="DP77" i="7"/>
  <c r="DP79" i="7"/>
  <c r="DP81" i="7"/>
  <c r="DP83" i="7"/>
  <c r="DY77" i="7"/>
  <c r="DY79" i="7"/>
  <c r="DY81" i="7"/>
  <c r="DY83" i="7"/>
  <c r="DP56" i="7"/>
  <c r="DP50" i="7"/>
  <c r="DP52" i="7"/>
  <c r="DP54" i="7"/>
  <c r="EI59" i="7"/>
  <c r="EI61" i="7"/>
  <c r="EI57" i="7"/>
  <c r="EF72" i="7"/>
  <c r="DO39" i="7"/>
  <c r="AW28" i="7"/>
  <c r="AS25" i="7"/>
  <c r="AL31" i="7"/>
  <c r="AT28" i="7"/>
  <c r="U23" i="7"/>
  <c r="S106" i="11"/>
  <c r="O106" i="11"/>
  <c r="O104" i="11"/>
  <c r="L75" i="11"/>
  <c r="D14" i="7"/>
  <c r="L51" i="11" s="1"/>
  <c r="D12" i="10"/>
  <c r="M66" i="11"/>
  <c r="D14" i="10"/>
  <c r="M68" i="11" s="1"/>
  <c r="D16" i="10"/>
  <c r="M70" i="11"/>
  <c r="D10" i="10"/>
  <c r="M64" i="11" s="1"/>
  <c r="L60" i="11"/>
  <c r="V26" i="7"/>
  <c r="D12" i="7"/>
  <c r="L49" i="11" s="1"/>
  <c r="D16" i="7"/>
  <c r="L53" i="11"/>
  <c r="D18" i="7"/>
  <c r="L55" i="11" s="1"/>
  <c r="D20" i="7"/>
  <c r="L57" i="11"/>
  <c r="D10" i="7"/>
  <c r="L47" i="11" s="1"/>
  <c r="N29" i="7"/>
  <c r="C14" i="10"/>
  <c r="C10" i="10"/>
  <c r="N31" i="10"/>
  <c r="C16" i="10"/>
  <c r="C12" i="10"/>
  <c r="C20" i="7"/>
  <c r="EI40" i="7"/>
  <c r="EI38" i="7"/>
  <c r="EI36" i="7"/>
  <c r="C18" i="7"/>
  <c r="C14" i="7"/>
  <c r="C12" i="7"/>
  <c r="C16" i="7"/>
  <c r="C10" i="7"/>
  <c r="U79" i="11"/>
  <c r="U141" i="11"/>
  <c r="R35" i="11" l="1"/>
  <c r="BY44" i="10"/>
  <c r="BX9" i="10" s="1"/>
  <c r="BS47" i="10"/>
  <c r="U47" i="11"/>
  <c r="T60" i="11" s="1"/>
  <c r="T83" i="11" s="1"/>
  <c r="F23" i="7"/>
  <c r="CV65" i="10"/>
  <c r="CW65" i="10" s="1"/>
  <c r="DC66" i="10"/>
  <c r="CK65" i="10"/>
  <c r="DC65" i="10"/>
  <c r="DC56" i="10"/>
  <c r="CK55" i="10"/>
  <c r="CV55" i="10"/>
  <c r="CW55" i="10" s="1"/>
  <c r="DC55" i="10"/>
  <c r="DC73" i="10"/>
  <c r="CV73" i="10"/>
  <c r="CW73" i="10" s="1"/>
  <c r="DC74" i="10"/>
  <c r="CK73" i="10"/>
  <c r="DC64" i="10"/>
  <c r="CK63" i="10"/>
  <c r="CV63" i="10"/>
  <c r="CW63" i="10" s="1"/>
  <c r="DC63" i="10"/>
  <c r="DC72" i="10"/>
  <c r="CK71" i="10"/>
  <c r="CV71" i="10"/>
  <c r="CW71" i="10" s="1"/>
  <c r="DC71" i="10"/>
  <c r="DC49" i="10"/>
  <c r="CV49" i="10"/>
  <c r="CW49" i="10" s="1"/>
  <c r="DC50" i="10"/>
  <c r="CK49" i="10"/>
  <c r="U64" i="11"/>
  <c r="DC80" i="10"/>
  <c r="CK79" i="10"/>
  <c r="CV79" i="10"/>
  <c r="CW79" i="10" s="1"/>
  <c r="DC79" i="10"/>
  <c r="CV57" i="10"/>
  <c r="CW57" i="10" s="1"/>
  <c r="DC58" i="10"/>
  <c r="CK57" i="10"/>
  <c r="DC57" i="10"/>
  <c r="DC48" i="10"/>
  <c r="CK47" i="10"/>
  <c r="CV47" i="10"/>
  <c r="CW47" i="10" s="1"/>
  <c r="DC47" i="10"/>
  <c r="N31" i="11"/>
  <c r="T40" i="11"/>
  <c r="R113" i="11" s="1"/>
  <c r="DN59" i="7"/>
  <c r="DC76" i="10"/>
  <c r="DC68" i="10"/>
  <c r="DC60" i="10"/>
  <c r="DC52" i="10"/>
  <c r="DE71" i="10"/>
  <c r="DE63" i="10"/>
  <c r="DE55" i="10"/>
  <c r="DE47" i="10"/>
  <c r="N33" i="11"/>
  <c r="P42" i="11"/>
  <c r="CK43" i="10"/>
  <c r="DE77" i="10"/>
  <c r="DE69" i="10"/>
  <c r="DE61" i="10"/>
  <c r="DE53" i="10"/>
  <c r="DE45" i="10"/>
  <c r="CQ32" i="10" s="1"/>
  <c r="CK34" i="10" s="1"/>
  <c r="N35" i="11"/>
  <c r="R42" i="11"/>
  <c r="CK75" i="10"/>
  <c r="CK67" i="10"/>
  <c r="CK59" i="10"/>
  <c r="CK51" i="10"/>
  <c r="DC75" i="10"/>
  <c r="DC67" i="10"/>
  <c r="DC59" i="10"/>
  <c r="DC51" i="10"/>
  <c r="DC43" i="10"/>
  <c r="E14" i="10" l="1"/>
  <c r="F14" i="10" s="1"/>
  <c r="U68" i="11" s="1"/>
  <c r="CV9" i="10"/>
  <c r="E16" i="10" s="1"/>
  <c r="F16" i="10" s="1"/>
  <c r="AA64" i="11"/>
  <c r="U70" i="11" l="1"/>
  <c r="F19" i="10"/>
  <c r="O72" i="11" l="1"/>
  <c r="AA70" i="11"/>
  <c r="O102" i="11" s="1"/>
  <c r="T75" i="11"/>
  <c r="T85" i="11" s="1"/>
  <c r="T88" i="11" s="1"/>
</calcChain>
</file>

<file path=xl/sharedStrings.xml><?xml version="1.0" encoding="utf-8"?>
<sst xmlns="http://schemas.openxmlformats.org/spreadsheetml/2006/main" count="487" uniqueCount="228">
  <si>
    <t>E-mail:</t>
  </si>
  <si>
    <t>Telefon:</t>
  </si>
  <si>
    <t>Předseda</t>
  </si>
  <si>
    <t>EVIDENČNÍ PROGRAM PODPORY REGIONÁLNÍCH SVAZŮ HOKEJBALU</t>
  </si>
  <si>
    <t>Hlavní navigace &gt;&gt;&gt;</t>
  </si>
  <si>
    <t>Určení:</t>
  </si>
  <si>
    <t>Výše:</t>
  </si>
  <si>
    <t>ANO</t>
  </si>
  <si>
    <t>Výše žádosti:</t>
  </si>
  <si>
    <t>RSHb/rok</t>
  </si>
  <si>
    <t>Je určen na nájem kanceláře RSHb.</t>
  </si>
  <si>
    <t>Je určen na činnost ekonoma RSHb nebo firmy zajišťující ekonomické záležitosti RSHb.</t>
  </si>
  <si>
    <t>dílčí:</t>
  </si>
  <si>
    <t>Je určen na odměnu za činnost funkcionářů RSHb (členů odborných komisí RSHb). Plnění je aktualizováno ve frekvenci 6 měsíců.</t>
  </si>
  <si>
    <t>PODMÍNKY PŘÍSPĚVKU</t>
  </si>
  <si>
    <t>VLASTNÍ ŽÁDOST</t>
  </si>
  <si>
    <t>Podat žádost:</t>
  </si>
  <si>
    <t>Je určen na odměnu za činnost funkcionářů RSHb (členové VV, sekretář, matriční pracovníci).</t>
  </si>
  <si>
    <t>PŘÍSPĚVEK 1 &gt;</t>
  </si>
  <si>
    <t>PŘÍSPĚVEK 2 &gt;</t>
  </si>
  <si>
    <t>PŘÍSPĚVEK 3 &gt;</t>
  </si>
  <si>
    <t>PŘÍSPĚVEK 4 &gt;</t>
  </si>
  <si>
    <t>PŘÍSPĚVEK 5 &gt;</t>
  </si>
  <si>
    <t>ŽÁDOST PŘÍSPĚVKU A5 CELKEM</t>
  </si>
  <si>
    <t>PŘÍSPĚVEK 6 &gt;</t>
  </si>
  <si>
    <t>ŽÁDOST PŘÍSPĚVKU A6 CELKEM</t>
  </si>
  <si>
    <t>Je určen na odměnu za činnost funkcionářů regionálního rozvoje RSHb na území „hokejbalově slabších krajů“ (Karlovarský, Královéhradecký, Liberecký, Olomoucký, Zlínský kraj a Kraj Vysočina)</t>
  </si>
  <si>
    <t>A - Příspěvky na činnost RSHb</t>
  </si>
  <si>
    <r>
      <rPr>
        <sz val="11"/>
        <color theme="0"/>
        <rFont val="Tahoma"/>
        <family val="2"/>
        <charset val="238"/>
      </rPr>
      <t>CELKEM</t>
    </r>
    <r>
      <rPr>
        <b/>
        <sz val="11"/>
        <color theme="0"/>
        <rFont val="Tahoma"/>
        <family val="2"/>
        <charset val="238"/>
      </rPr>
      <t>:      A - Příspěvky na činnost RSHb</t>
    </r>
  </si>
  <si>
    <t>A1 - Organizační činnost RSHb</t>
  </si>
  <si>
    <t>A2 - Nájem kanceláře RSHb</t>
  </si>
  <si>
    <t>A3 - Činnost redakce a provoz webové prezentace RSHb</t>
  </si>
  <si>
    <t>A4 - Činnost ekonoma RSHb</t>
  </si>
  <si>
    <t>A5 - Sportovní činnost RSHb</t>
  </si>
  <si>
    <t>A6 - Činnost mládeže RSHb</t>
  </si>
  <si>
    <t>B1 - Projekt výchovy a vzdělávání mladých funkcionářů</t>
  </si>
  <si>
    <t>B2 - Pracovník pro regionální rozvoj a vznik nových středisek</t>
  </si>
  <si>
    <t>B3 - Činnost krajských a regionálních výběrů RSHb</t>
  </si>
  <si>
    <t>B - Příspěvky na rozvoj RSHb</t>
  </si>
  <si>
    <r>
      <rPr>
        <sz val="11"/>
        <color theme="0"/>
        <rFont val="Tahoma"/>
        <family val="2"/>
        <charset val="238"/>
      </rPr>
      <t xml:space="preserve">CELKEM: </t>
    </r>
    <r>
      <rPr>
        <b/>
        <sz val="11"/>
        <color theme="0"/>
        <rFont val="Tahoma"/>
        <family val="2"/>
        <charset val="238"/>
      </rPr>
      <t xml:space="preserve">     B - Příspěvky na rozvoj RSHb</t>
    </r>
  </si>
  <si>
    <t>Uznatelné náklady:</t>
  </si>
  <si>
    <t>• úhrada nájemného kanceláře.</t>
  </si>
  <si>
    <t>• mzdové prostředky pracovníků a funkcionářů RSHb.</t>
  </si>
  <si>
    <t>• mzdové prostředky na činnost redaktorů a IT pracovníků regionu (správa webu nebo sociálních sítí)
• finanční prostředky na služby spojené s IT – správa a vedení webu regionu 
• cestovní náhrady redaktorů a pracovníků IT (maximálně do výše 25% poskytnutého příspěvku za oblast).</t>
  </si>
  <si>
    <t>• mzdové prostředky na činnost účetního nebo prostředky na účetní služby ze strany účetní firmy,
• cestovní náhrady účetního nebo pracovníků firmy (maximálně do výše 25% poskytnutého příspěvku za oblast).</t>
  </si>
  <si>
    <t>• mzdové prostředky na činnost členů odborných komisí či úseků, 
• cestovní náhrady členů odborných komisí či úseků (maximálně do výše 25% poskytnutého příspěvku za oblast).</t>
  </si>
  <si>
    <t>3) Oblastní liga</t>
  </si>
  <si>
    <t>4) Přebor žen</t>
  </si>
  <si>
    <t>5) Soutěž SŽ</t>
  </si>
  <si>
    <t>6) Soutěž Mž</t>
  </si>
  <si>
    <t>7) Přebor přípravek</t>
  </si>
  <si>
    <t>8) Přebor minipřípravek</t>
  </si>
  <si>
    <t>1) Podat žádost:</t>
  </si>
  <si>
    <t>2) Podat žádost:</t>
  </si>
  <si>
    <t>3) Podat žádost:</t>
  </si>
  <si>
    <t>4) Podat žádost:</t>
  </si>
  <si>
    <t>5) Podat žádost:</t>
  </si>
  <si>
    <t>6) Podat žádost:</t>
  </si>
  <si>
    <t>7) Podat žádost:</t>
  </si>
  <si>
    <t>8) Podat žádost:</t>
  </si>
  <si>
    <t>• mzdové prostředky na činnost členů komise mládeže a metodiky, 
• cestovní náhrady členů odborných komisí či úseků (maximálně do výše 25% poskytnutého příspěvku za oblast).</t>
  </si>
  <si>
    <t>• mzdové prostředky pro odměny organizátorů i účastníků projektu,
• prostředky pro úhradu materiálního vybavení účastníků projektu,
• prostředky pro úhradu nákladů spojených se vzděláváním účastníků projektu,
• prostředky pro úhradu cestovních nákladů (maximálně do výše 25% poskytnutého příspěvku za oblast).</t>
  </si>
  <si>
    <t>Je určen na organizaci projektu výchovy a vzdělávání mladých funkcionářů – projekty charakteru Junior program resp. Mladá krev.</t>
  </si>
  <si>
    <t>• mzdové prostředky pro odměny pracovníků (funkcionářů) odpovědných za rozvoj hokejbalu ,
• prostředky pro úhradu cestovních nákladů (maximálně do výše 25% poskytnutého příspěvku za oblast).</t>
  </si>
  <si>
    <t>• mzdové prostředky,
• náhrady rozhodčím a zapisovatelům, pořízení sportovního materiálu, pořízení propagačního materiálu, pronájem sportovišť či jiných prostor v souvislosti s organizací projektu,
• prostředky na metodickou činnost a pořádání seminářů, 
• prostředky na cestovné funkcionářů (maximálně do výše 25% poskytnutého příspěvku za oblast).</t>
  </si>
  <si>
    <t>• mzdové prostředky, 
• cestovné realizačních týmů, náklady na pronájem sportovišť, náklady na rozhodčí a zapisovatele přípravných akcí, náklady na stravování a ubytování členů realizačního týmu, náklady na stravování a ubytování hráčů a hráček krajských výběrů, dopravou krajských výběrů do a z místa konání závěrečné akce,
• prostředky na materiální zajištění krajských výběrů.</t>
  </si>
  <si>
    <t>ŽÁDOST PŘÍSPĚVKU B3 CELKEM</t>
  </si>
  <si>
    <t>Regionální svaz:</t>
  </si>
  <si>
    <t>Sídlo:</t>
  </si>
  <si>
    <t>Název:</t>
  </si>
  <si>
    <t>Žádost ve výši:</t>
  </si>
  <si>
    <t>6) Soutěž MŽ</t>
  </si>
  <si>
    <t>Banka:</t>
  </si>
  <si>
    <t>Žádost v celkové výši:</t>
  </si>
  <si>
    <t>Č E S K O M O R A V S K Ý   S V A Z   H O K E J B A L U</t>
  </si>
  <si>
    <t>Zátopkova 100/2 PO BOX 40, 160 17 Praha 6, IČ: 49626485, DIČ: CZ49626485</t>
  </si>
  <si>
    <t>1) OBDOBÍ REALIZACE ČINNOSTI RSHb</t>
  </si>
  <si>
    <t>Finanční prostředky (státní dotace) musí být čerpány ve stejném kalendářním roce, ve kterém byly poskytnuty.</t>
  </si>
  <si>
    <t>2) ÚDAJE RSHb</t>
  </si>
  <si>
    <t>3) A - PŘÍSPĚVKY NA ČINNOST RSHb</t>
  </si>
  <si>
    <t>4) B - PŘÍSPĚVKY NA ROZVOJ RSHb</t>
  </si>
  <si>
    <t>uplatňovaná prostřednictvím ČMSHb</t>
  </si>
  <si>
    <t>IČ:</t>
  </si>
  <si>
    <t>Č. účtu:</t>
  </si>
  <si>
    <t>Funkce:</t>
  </si>
  <si>
    <t>a) RSHb předkládají tuto žádost vyplněnou ve všech bodech 1x elektronicky e-mailem ve formátu excel souboru (.xlsx).</t>
  </si>
  <si>
    <t>6) POVINNOSTI RSHb</t>
  </si>
  <si>
    <t>5) REKAPITULACE ŽÁDOSTI RSHb</t>
  </si>
  <si>
    <t>ŽÁDOST O NEINVESTIČNÍ PŘÍSPĚVKY CELKEM</t>
  </si>
  <si>
    <t>7) PROHLÁŠENÍ ŽADATELE O STÁTNÍ DOTACI</t>
  </si>
  <si>
    <t>a) Žadatel vyplnil všechny údaje podle skutečnosti, doložil všechny požadované doklady a zodpovídá za jejich správnost. 
    Žadatel si je vědom toho, že nesrovnalosti v údajích mohou být důvodem k vyřazení žádosti z dalšího realizačního 
    procesu.</t>
  </si>
  <si>
    <t>b) Žadatel souhlasí se zveřejněním údajů v souladu se zákonem č. 106/1999 Sb., o svobodném přístupu k informacím, 
    ve znění pozdějších předpisů.</t>
  </si>
  <si>
    <t>Otisk razítka RSHb</t>
  </si>
  <si>
    <t>Datum:</t>
  </si>
  <si>
    <t>Zpracoval:</t>
  </si>
  <si>
    <t>Tel:</t>
  </si>
  <si>
    <t>posun</t>
  </si>
  <si>
    <t>odkaz</t>
  </si>
  <si>
    <t>řádky</t>
  </si>
  <si>
    <t>sloupce</t>
  </si>
  <si>
    <t>V</t>
  </si>
  <si>
    <t>Š</t>
  </si>
  <si>
    <t>TISK - Formulář žádosti</t>
  </si>
  <si>
    <t>Žádost zpracoval:</t>
  </si>
  <si>
    <t>RSHb/1 tým</t>
  </si>
  <si>
    <t>Počet týmů:</t>
  </si>
  <si>
    <t>Technická podpora:</t>
  </si>
  <si>
    <t>Technická komise ČMSHb, Ondřej Průša, tel: 777 334 096, e-mail: prusa@cmshb.net</t>
  </si>
  <si>
    <t>Upřesnění tisku:</t>
  </si>
  <si>
    <t>Optimalizováno pro verze MS Excel 2010 a novější</t>
  </si>
  <si>
    <t>Design &amp; code by Technická komise ČMSHb</t>
  </si>
  <si>
    <t>Žádost odešlete na e-mail:</t>
  </si>
  <si>
    <t>b) Tisk formuláře provádějte standardně cestou: Soubor/Tisk, zkratka Ctrl+P</t>
  </si>
  <si>
    <t>c) "Tisk" do PDF provádějte cestou: Soubor/Uložit jako/Dokument PDF (*.pdf)</t>
  </si>
  <si>
    <t>a) Oblast tisku je nastavena automaticky, není nutný tisk výběru atp.</t>
  </si>
  <si>
    <t>OSTATNÍ POZNÁMKY K ŽÁDOSTI:</t>
  </si>
  <si>
    <t>Aktuální datum:</t>
  </si>
  <si>
    <t>1) 2. Liga</t>
  </si>
  <si>
    <t>NASTAVENÍ SOUBORU</t>
  </si>
  <si>
    <t>1) ROK - OBDOBÍ</t>
  </si>
  <si>
    <t>Rok:</t>
  </si>
  <si>
    <t>1) DATUM OTEVŘENÍ REBILANCE</t>
  </si>
  <si>
    <t>Regionální svaz hokejbalu pro Prahu a Středočeský kraj</t>
  </si>
  <si>
    <t>Zátopkova 100/2, Břevnov, 169 00 Praha</t>
  </si>
  <si>
    <t>227 69 081</t>
  </si>
  <si>
    <t>L 51636 vedená u Městského soudu v Praze</t>
  </si>
  <si>
    <t>Pobočný spolek</t>
  </si>
  <si>
    <t>204633483/0600</t>
  </si>
  <si>
    <t>MONETA Money Bank, a.s.</t>
  </si>
  <si>
    <t>rezacvit@seznam.cz</t>
  </si>
  <si>
    <t>Regionální svaz hokejbalu pro Plzeňský a Karlovarský kraj</t>
  </si>
  <si>
    <t>Štruncovy sady 2741/3, Východní Předměstí, 301 00 Plzeň</t>
  </si>
  <si>
    <t>227 69 153</t>
  </si>
  <si>
    <t>L 51637 vedená u Městského soudu v Praze</t>
  </si>
  <si>
    <t>2100256459/2010</t>
  </si>
  <si>
    <t>Fio banka, a.s. </t>
  </si>
  <si>
    <t>vojta.tous@seznam.cz</t>
  </si>
  <si>
    <t>Regionální svaz hokejbalu pro Jihočeský kraj</t>
  </si>
  <si>
    <t>Branišovská 581/36, České Budějovice 2, 370 05 České Budějovice</t>
  </si>
  <si>
    <t>227 69 145</t>
  </si>
  <si>
    <t>L 51638 vedená u Městského soudu v Praze</t>
  </si>
  <si>
    <t>2800216079/2010</t>
  </si>
  <si>
    <t>prusa@hokejbal.cz</t>
  </si>
  <si>
    <t>Regionální svaz hokejbalu pro Ústecký a Liberecký kraj</t>
  </si>
  <si>
    <t>Skorotická 643/1, Bukov, 400 01 Ústí nad Labem</t>
  </si>
  <si>
    <t>227 69 137</t>
  </si>
  <si>
    <t>L 51639 vedená u Městského soudu v Praze</t>
  </si>
  <si>
    <t>2900736741/2010</t>
  </si>
  <si>
    <t>jelen@zdemar.cz</t>
  </si>
  <si>
    <t>Regionální svaz hokejbalu pro Moravskoslezský, Olomoucký a Zlínský kraj</t>
  </si>
  <si>
    <t>Víta Nejedlého 589/9, Ráj, 734 01 Karviná</t>
  </si>
  <si>
    <t>227 69 129</t>
  </si>
  <si>
    <t>L 51640 vedená u Městského soudu v Praze</t>
  </si>
  <si>
    <t>107-1344600207/0100</t>
  </si>
  <si>
    <t>Komerční banka, a.s.</t>
  </si>
  <si>
    <t>hokejbal-sm@email.cz</t>
  </si>
  <si>
    <t>Regionální svaz hokejbalu pro Pardubický a Královehradecký kraj</t>
  </si>
  <si>
    <t>K Vinici 1901, Zelené Předměstí, 530 02 Pardubice</t>
  </si>
  <si>
    <t>227 69 111</t>
  </si>
  <si>
    <t>L 51641 vedená u Městského soudu v Praze</t>
  </si>
  <si>
    <t>2200190661/2010</t>
  </si>
  <si>
    <t>predsedahokejbalvychod@seznam.cz</t>
  </si>
  <si>
    <t>Regionální svaz hokejbalu pro Vysočinu a Jihomoravský kraj</t>
  </si>
  <si>
    <t>Mezivodí 2233/2a, Nětčice, 697 01 Kyjov</t>
  </si>
  <si>
    <t>227 69 099</t>
  </si>
  <si>
    <t>L 51642 vedená u Městského soudu v Praze</t>
  </si>
  <si>
    <t>2201125159/2010</t>
  </si>
  <si>
    <t>vaculikmartin@centrum.cz</t>
  </si>
  <si>
    <t>1) Krajský výběr</t>
  </si>
  <si>
    <t>Je určen na činnost krajských výběrů a regionálních výběrů žen.</t>
  </si>
  <si>
    <t>Formulář pro žádost o příspěvek z rozpočtu Úseku regionálních svazů ČMSHb.</t>
  </si>
  <si>
    <t>papranec@cmshb.net</t>
  </si>
  <si>
    <t>Jméno a příjmení:</t>
  </si>
  <si>
    <t>Vít Řezáč</t>
  </si>
  <si>
    <t>Vojtěch Touš</t>
  </si>
  <si>
    <t>Ondřej Průša</t>
  </si>
  <si>
    <t>Milan Jelen</t>
  </si>
  <si>
    <t>Vojtěch Novotný</t>
  </si>
  <si>
    <t>Lukáš Diviš</t>
  </si>
  <si>
    <t>Martin Vaculík</t>
  </si>
  <si>
    <t>Žádost do výše:</t>
  </si>
  <si>
    <t>POLOLETNÍ AKTUALIZACE ŽÁDOSTI</t>
  </si>
  <si>
    <t xml:space="preserve"> (Aktualizaci uvádějte pouze v případě, kdy žádáte o změnu částky oproti původní žádosti)</t>
  </si>
  <si>
    <t>Nová žádost:</t>
  </si>
  <si>
    <t>zůstatek k čerpání:</t>
  </si>
  <si>
    <t>zůstatek k čerpání A1:</t>
  </si>
  <si>
    <t>zůstatek k čerpání A2:</t>
  </si>
  <si>
    <t>zůstatek k čerpání A3:</t>
  </si>
  <si>
    <t>zůstatek k čerpání A4:</t>
  </si>
  <si>
    <t>2) Regionální liga</t>
  </si>
  <si>
    <t>Pozn.: V položce "AKTUALIZACE PŘÍSPĚVKU A5 CELKEM" se zobrazuje aktuální součet všech položek (tj. i těch, které nejsou rebilancovány!)</t>
  </si>
  <si>
    <t>AKTUALIZACE PŘÍSPĚVKU A5 CELKEM</t>
  </si>
  <si>
    <t>1) Aktualizace:</t>
  </si>
  <si>
    <t>2) Aktualizace:</t>
  </si>
  <si>
    <t>3) Aktualizace:</t>
  </si>
  <si>
    <t>4) Aktualizace:</t>
  </si>
  <si>
    <t>5) Aktualizace:</t>
  </si>
  <si>
    <t>6) Aktualizace:</t>
  </si>
  <si>
    <t>7) Aktualizace:</t>
  </si>
  <si>
    <t>8) Aktualizace:</t>
  </si>
  <si>
    <t>Datum aktualizace:</t>
  </si>
  <si>
    <t>Je určen na odměnu za činnost funkcionářů RSHb (členové KM), plnění je evidováno KM ČMSHb. Příspěvek je vázán na organizaci projektů uvedených níže.</t>
  </si>
  <si>
    <t>1) Hokejbal proti drogám</t>
  </si>
  <si>
    <t>3) Workshop "Náborová činnost klubů"</t>
  </si>
  <si>
    <t>2) Libovolný projektu v kategorii dětí do 7 let</t>
  </si>
  <si>
    <t>5) Distribuce školních setů mimo akt. střediska</t>
  </si>
  <si>
    <t>4) 2 turnaje přeboru mládeže mimo akt. středisko</t>
  </si>
  <si>
    <t>AKTUALIZACE PŘÍSPĚVKU A6 CELKEM</t>
  </si>
  <si>
    <t>Pozn.: V položce "AKTUALIZACE PŘÍSPĚVKU A6 CELKEM" se zobrazuje aktuální součet všech položek (tj. i těch, které nejsou rebilancovány!)</t>
  </si>
  <si>
    <r>
      <rPr>
        <b/>
        <sz val="10"/>
        <color rgb="FFC00000"/>
        <rFont val="Tahoma"/>
        <family val="2"/>
        <charset val="238"/>
      </rPr>
      <t>UPOZORNĚNÍ:</t>
    </r>
    <r>
      <rPr>
        <b/>
        <sz val="9"/>
        <color rgb="FFC00000"/>
        <rFont val="Tahoma"/>
        <family val="2"/>
        <charset val="238"/>
      </rPr>
      <t xml:space="preserve"> Jako přílohu žádosti předkládejte rozpočet projektu na zvláštním formuláři "Rozpočet projektu.xlsx"!!!</t>
    </r>
  </si>
  <si>
    <t>AKTUALIZACE PŘÍSPĚVKU B3 CELKEM</t>
  </si>
  <si>
    <t>1) Aktualizovat:</t>
  </si>
  <si>
    <t>B4 - Projekty rozvoje regionálního prostředí</t>
  </si>
  <si>
    <r>
      <t xml:space="preserve">Jsou určeny na realizaci vlastních projektů s cílem vzniku nových hokejbalových středisek, především pak celků mládeže.
</t>
    </r>
    <r>
      <rPr>
        <u/>
        <sz val="10"/>
        <color rgb="FFFF0000"/>
        <rFont val="Tahoma"/>
        <family val="2"/>
        <charset val="238"/>
      </rPr>
      <t xml:space="preserve">Poskytnutí podpory je vázáno finanční spoluúčastí RSHb, a to v minimálním rozsahu 30% celkových nákladů na jednotlivý projekt.
</t>
    </r>
    <r>
      <rPr>
        <sz val="10"/>
        <rFont val="Tahoma"/>
        <family val="2"/>
        <charset val="238"/>
      </rPr>
      <t xml:space="preserve">Výše podpory jednoho RSHb je možná v maximální částce </t>
    </r>
    <r>
      <rPr>
        <u/>
        <sz val="10"/>
        <rFont val="Tahoma"/>
        <family val="2"/>
        <charset val="238"/>
      </rPr>
      <t>60.000,- Kč</t>
    </r>
    <r>
      <rPr>
        <sz val="10"/>
        <rFont val="Tahoma"/>
        <family val="2"/>
        <charset val="238"/>
      </rPr>
      <t>.</t>
    </r>
  </si>
  <si>
    <t>Počet projektů:</t>
  </si>
  <si>
    <t>Název projektu</t>
  </si>
  <si>
    <t>Výše žádosti</t>
  </si>
  <si>
    <t>Poř.č.</t>
  </si>
  <si>
    <t>UPOZORNĚNÍ: Jako přílohu žádosti předkládejte rozpočet každého projektu na zvláštním formuláři "Rozpočet projektu.xlsx"!!!</t>
  </si>
  <si>
    <t>Celkové náklady projektu</t>
  </si>
  <si>
    <t>Celkem projektů B4:</t>
  </si>
  <si>
    <r>
      <rPr>
        <b/>
        <sz val="8"/>
        <color theme="1"/>
        <rFont val="Tahoma"/>
        <family val="2"/>
        <charset val="238"/>
      </rPr>
      <t>Pozn.</t>
    </r>
    <r>
      <rPr>
        <sz val="8"/>
        <color theme="1"/>
        <rFont val="Tahoma"/>
        <family val="2"/>
        <charset val="238"/>
      </rPr>
      <t>: pokud žádáte o podporu v  příspěcích B1, B2 nebo B4, je nedílnou součástí  této žádosti zvláštní příloha "Rozpočet projektu"!</t>
    </r>
  </si>
  <si>
    <t>b) Nedílnou součástí žádosti jsou rozpočty projektů B1, B2 a B4.</t>
  </si>
  <si>
    <t>Počet příloh:</t>
  </si>
  <si>
    <t>c) Statutární orgán (předseda) potvrzuje, že žádost schválil.</t>
  </si>
  <si>
    <t>Statutární orgán:</t>
  </si>
  <si>
    <t>Vyberte z možností</t>
  </si>
  <si>
    <t>Je určen na činnost redakce a správu sociálních sítí.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</si>
</sst>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,000,000"/>
    <numFmt numFmtId="165" formatCode="#,##0\ &quot;Kč&quot;"/>
  </numFmts>
  <fonts count="76" x14ac:knownFonts="1"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6"/>
      <color theme="0"/>
      <name val="Candara"/>
      <family val="2"/>
      <charset val="238"/>
    </font>
    <font>
      <sz val="14"/>
      <color theme="1"/>
      <name val="Tahoma"/>
      <family val="2"/>
      <charset val="238"/>
    </font>
    <font>
      <b/>
      <sz val="7"/>
      <color theme="0"/>
      <name val="Tahoma"/>
      <family val="2"/>
      <charset val="238"/>
    </font>
    <font>
      <sz val="9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8"/>
      <color rgb="FFC00000"/>
      <name val="Tahoma"/>
      <family val="2"/>
      <charset val="238"/>
    </font>
    <font>
      <b/>
      <sz val="10"/>
      <color rgb="FF0066FF"/>
      <name val="Tahoma"/>
      <family val="2"/>
      <charset val="238"/>
    </font>
    <font>
      <b/>
      <sz val="10"/>
      <color rgb="FFFF5050"/>
      <name val="Tahoma"/>
      <family val="2"/>
      <charset val="238"/>
    </font>
    <font>
      <b/>
      <sz val="9"/>
      <color theme="0"/>
      <name val="Tahoma"/>
      <family val="2"/>
      <charset val="238"/>
    </font>
    <font>
      <b/>
      <sz val="9"/>
      <color rgb="FFC00000"/>
      <name val="Tahoma"/>
      <family val="2"/>
      <charset val="238"/>
    </font>
    <font>
      <sz val="10"/>
      <color rgb="FFC00000"/>
      <name val="Tahoma"/>
      <family val="2"/>
      <charset val="238"/>
    </font>
    <font>
      <sz val="18"/>
      <color theme="1"/>
      <name val="Tahoma"/>
      <family val="2"/>
      <charset val="238"/>
    </font>
    <font>
      <sz val="10"/>
      <name val="Tahoma"/>
      <family val="2"/>
      <charset val="238"/>
    </font>
    <font>
      <sz val="18"/>
      <name val="Tahoma"/>
      <family val="2"/>
      <charset val="238"/>
    </font>
    <font>
      <sz val="7"/>
      <color theme="1"/>
      <name val="Tahoma"/>
      <family val="2"/>
      <charset val="238"/>
    </font>
    <font>
      <sz val="7"/>
      <color rgb="FFFF0000"/>
      <name val="Tahoma"/>
      <family val="2"/>
      <charset val="238"/>
    </font>
    <font>
      <b/>
      <sz val="8"/>
      <color theme="0"/>
      <name val="Tahoma"/>
      <family val="2"/>
      <charset val="238"/>
    </font>
    <font>
      <sz val="9"/>
      <color theme="0"/>
      <name val="Candara"/>
      <family val="2"/>
      <charset val="238"/>
    </font>
    <font>
      <sz val="16"/>
      <color rgb="FFC0000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8"/>
      <color rgb="FFFF0000"/>
      <name val="Tahoma"/>
      <family val="2"/>
      <charset val="238"/>
    </font>
    <font>
      <u/>
      <sz val="10"/>
      <color rgb="FFFF0000"/>
      <name val="Tahoma"/>
      <family val="2"/>
      <charset val="238"/>
    </font>
    <font>
      <u/>
      <sz val="1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8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u/>
      <sz val="11"/>
      <color theme="1"/>
      <name val="Tahoma"/>
      <family val="2"/>
      <charset val="238"/>
    </font>
    <font>
      <u/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sz val="7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20"/>
      <color theme="1"/>
      <name val="Tahoma"/>
      <family val="2"/>
      <charset val="238"/>
    </font>
    <font>
      <sz val="16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sz val="8"/>
      <color theme="0" tint="-0.499984740745262"/>
      <name val="Tahoma"/>
      <family val="2"/>
      <charset val="238"/>
    </font>
    <font>
      <sz val="9"/>
      <color theme="0" tint="-0.499984740745262"/>
      <name val="Tahoma"/>
      <family val="2"/>
      <charset val="238"/>
    </font>
    <font>
      <i/>
      <sz val="8"/>
      <color theme="1" tint="0.499984740745262"/>
      <name val="Tahoma"/>
      <family val="2"/>
      <charset val="238"/>
    </font>
    <font>
      <sz val="9"/>
      <color rgb="FFC00000"/>
      <name val="Tahoma"/>
      <family val="2"/>
      <charset val="238"/>
    </font>
    <font>
      <sz val="7"/>
      <color theme="0"/>
      <name val="Tahoma"/>
      <family val="2"/>
      <charset val="238"/>
    </font>
    <font>
      <b/>
      <sz val="7"/>
      <color theme="1"/>
      <name val="Tahoma"/>
      <family val="2"/>
      <charset val="238"/>
    </font>
    <font>
      <sz val="7"/>
      <color rgb="FF00B050"/>
      <name val="Tahoma"/>
      <family val="2"/>
      <charset val="238"/>
    </font>
    <font>
      <u/>
      <sz val="7"/>
      <color theme="1"/>
      <name val="Tahoma"/>
      <family val="2"/>
      <charset val="238"/>
    </font>
    <font>
      <b/>
      <u/>
      <sz val="7"/>
      <color theme="1"/>
      <name val="Tahoma"/>
      <family val="2"/>
      <charset val="238"/>
    </font>
    <font>
      <u/>
      <sz val="7"/>
      <color rgb="FF00B050"/>
      <name val="Tahoma"/>
      <family val="2"/>
      <charset val="238"/>
    </font>
    <font>
      <b/>
      <i/>
      <sz val="7"/>
      <color theme="1"/>
      <name val="Tahoma"/>
      <family val="2"/>
      <charset val="238"/>
    </font>
    <font>
      <i/>
      <sz val="7"/>
      <color rgb="FF00B050"/>
      <name val="Tahoma"/>
      <family val="2"/>
      <charset val="238"/>
    </font>
    <font>
      <sz val="7"/>
      <color theme="0" tint="-0.499984740745262"/>
      <name val="Tahoma"/>
      <family val="2"/>
      <charset val="238"/>
    </font>
    <font>
      <b/>
      <sz val="7"/>
      <color theme="0" tint="-0.499984740745262"/>
      <name val="Tahoma"/>
      <family val="2"/>
      <charset val="238"/>
    </font>
    <font>
      <b/>
      <sz val="7"/>
      <name val="Tahoma"/>
      <family val="2"/>
      <charset val="238"/>
    </font>
    <font>
      <sz val="8"/>
      <color theme="1" tint="0.499984740745262"/>
      <name val="Tahoma"/>
      <family val="2"/>
      <charset val="238"/>
    </font>
    <font>
      <u/>
      <sz val="8"/>
      <color theme="10"/>
      <name val="Tahoma"/>
      <family val="2"/>
      <charset val="238"/>
    </font>
    <font>
      <sz val="8"/>
      <color theme="1" tint="0.249977111117893"/>
      <name val="Tahoma"/>
      <family val="2"/>
      <charset val="238"/>
    </font>
    <font>
      <i/>
      <sz val="8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i/>
      <sz val="7"/>
      <color theme="0" tint="-0.249977111117893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b/>
      <sz val="10"/>
      <color rgb="FFC00000"/>
      <name val="Tahoma"/>
      <family val="2"/>
      <charset val="238"/>
    </font>
    <font>
      <sz val="8"/>
      <color rgb="FFC00000"/>
      <name val="Tahoma"/>
      <family val="2"/>
      <charset val="238"/>
    </font>
    <font>
      <u/>
      <sz val="16"/>
      <color theme="10"/>
      <name val="Tahoma"/>
      <family val="2"/>
      <charset val="238"/>
    </font>
    <font>
      <sz val="7"/>
      <color indexed="8"/>
      <name val="Tahoma"/>
      <family val="2"/>
      <charset val="238"/>
    </font>
    <font>
      <i/>
      <sz val="7"/>
      <color theme="1" tint="0.34998626667073579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9"/>
      <name val="Tahom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 tint="-0.1490218817712943"/>
        </stop>
        <stop position="1">
          <color theme="1"/>
        </stop>
      </gradientFill>
    </fill>
    <fill>
      <gradientFill degree="270">
        <stop position="0">
          <color theme="0" tint="-0.1490218817712943"/>
        </stop>
        <stop position="1">
          <color theme="1"/>
        </stop>
      </gradientFill>
    </fill>
    <fill>
      <gradientFill degree="90">
        <stop position="0">
          <color rgb="FF19FF81"/>
        </stop>
        <stop position="0.5">
          <color rgb="FF00B050"/>
        </stop>
        <stop position="1">
          <color rgb="FF19FF81"/>
        </stop>
      </gradient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60943C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7" tint="-0.49803155613879818"/>
        </stop>
        <stop position="1">
          <color theme="6" tint="-0.49803155613879818"/>
        </stop>
      </gradient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auto="1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C00000"/>
      </left>
      <right/>
      <top style="thin">
        <color theme="1" tint="0.499984740745262"/>
      </top>
      <bottom/>
      <diagonal/>
    </border>
    <border>
      <left/>
      <right style="thin">
        <color rgb="FFC00000"/>
      </right>
      <top style="thin">
        <color theme="1" tint="0.499984740745262"/>
      </top>
      <bottom/>
      <diagonal/>
    </border>
    <border>
      <left style="thin">
        <color rgb="FFC00000"/>
      </left>
      <right/>
      <top/>
      <bottom style="thin">
        <color theme="1" tint="0.499984740745262"/>
      </bottom>
      <diagonal/>
    </border>
    <border>
      <left/>
      <right style="thin">
        <color rgb="FFC00000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3" fillId="0" borderId="0" applyNumberFormat="0" applyFill="0" applyBorder="0" applyAlignment="0" applyProtection="0"/>
  </cellStyleXfs>
  <cellXfs count="541">
    <xf numFmtId="0" fontId="0" fillId="0" borderId="0" xfId="0"/>
    <xf numFmtId="0" fontId="0" fillId="0" borderId="1" xfId="0" applyBorder="1"/>
    <xf numFmtId="0" fontId="0" fillId="3" borderId="0" xfId="0" applyFill="1"/>
    <xf numFmtId="0" fontId="0" fillId="5" borderId="0" xfId="0" applyFill="1"/>
    <xf numFmtId="0" fontId="0" fillId="6" borderId="5" xfId="0" applyFill="1" applyBorder="1"/>
    <xf numFmtId="0" fontId="0" fillId="7" borderId="6" xfId="0" applyFill="1" applyBorder="1"/>
    <xf numFmtId="0" fontId="0" fillId="5" borderId="6" xfId="0" applyFill="1" applyBorder="1"/>
    <xf numFmtId="0" fontId="6" fillId="3" borderId="0" xfId="0" applyFont="1" applyFill="1" applyAlignment="1">
      <alignment horizontal="left" vertical="center" indent="6"/>
    </xf>
    <xf numFmtId="0" fontId="7" fillId="0" borderId="1" xfId="0" applyFont="1" applyBorder="1"/>
    <xf numFmtId="0" fontId="0" fillId="6" borderId="17" xfId="0" applyFill="1" applyBorder="1"/>
    <xf numFmtId="0" fontId="0" fillId="6" borderId="18" xfId="0" applyFill="1" applyBorder="1"/>
    <xf numFmtId="0" fontId="0" fillId="3" borderId="4" xfId="0" applyFill="1" applyBorder="1"/>
    <xf numFmtId="0" fontId="0" fillId="3" borderId="3" xfId="0" applyFill="1" applyBorder="1"/>
    <xf numFmtId="0" fontId="0" fillId="7" borderId="19" xfId="0" applyFill="1" applyBorder="1"/>
    <xf numFmtId="0" fontId="0" fillId="7" borderId="20" xfId="0" applyFill="1" applyBorder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0" fillId="0" borderId="0" xfId="0" applyProtection="1">
      <protection locked="0"/>
    </xf>
    <xf numFmtId="0" fontId="2" fillId="0" borderId="0" xfId="0" applyFont="1" applyAlignment="1">
      <alignment horizontal="right" indent="1"/>
    </xf>
    <xf numFmtId="0" fontId="0" fillId="5" borderId="12" xfId="0" applyFill="1" applyBorder="1"/>
    <xf numFmtId="0" fontId="0" fillId="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11" borderId="1" xfId="0" applyFill="1" applyBorder="1"/>
    <xf numFmtId="0" fontId="2" fillId="5" borderId="0" xfId="0" applyFont="1" applyFill="1" applyAlignment="1">
      <alignment horizontal="left" vertical="center" indent="1"/>
    </xf>
    <xf numFmtId="0" fontId="0" fillId="5" borderId="8" xfId="0" applyFill="1" applyBorder="1"/>
    <xf numFmtId="0" fontId="0" fillId="5" borderId="5" xfId="0" applyFill="1" applyBorder="1"/>
    <xf numFmtId="0" fontId="0" fillId="5" borderId="9" xfId="0" applyFill="1" applyBorder="1"/>
    <xf numFmtId="0" fontId="2" fillId="5" borderId="13" xfId="0" applyFont="1" applyFill="1" applyBorder="1" applyAlignment="1">
      <alignment horizontal="right" vertical="center" indent="1"/>
    </xf>
    <xf numFmtId="0" fontId="12" fillId="5" borderId="12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right" vertical="center" indent="1"/>
    </xf>
    <xf numFmtId="0" fontId="0" fillId="5" borderId="11" xfId="0" applyFill="1" applyBorder="1"/>
    <xf numFmtId="0" fontId="0" fillId="0" borderId="11" xfId="0" applyBorder="1"/>
    <xf numFmtId="0" fontId="2" fillId="5" borderId="6" xfId="0" applyFont="1" applyFill="1" applyBorder="1" applyAlignment="1">
      <alignment horizontal="right" vertical="center" indent="1"/>
    </xf>
    <xf numFmtId="0" fontId="2" fillId="9" borderId="0" xfId="0" applyFont="1" applyFill="1" applyAlignment="1">
      <alignment horizontal="right" vertical="center" indent="1"/>
    </xf>
    <xf numFmtId="0" fontId="0" fillId="9" borderId="12" xfId="0" applyFill="1" applyBorder="1"/>
    <xf numFmtId="0" fontId="2" fillId="0" borderId="8" xfId="0" applyFont="1" applyBorder="1" applyAlignment="1">
      <alignment horizontal="right" vertical="center" indent="1"/>
    </xf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2" fillId="0" borderId="6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0" fontId="2" fillId="0" borderId="5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0" fillId="10" borderId="1" xfId="0" applyFill="1" applyBorder="1"/>
    <xf numFmtId="0" fontId="0" fillId="13" borderId="1" xfId="0" applyFill="1" applyBorder="1"/>
    <xf numFmtId="0" fontId="0" fillId="2" borderId="1" xfId="0" applyFill="1" applyBorder="1"/>
    <xf numFmtId="0" fontId="0" fillId="14" borderId="1" xfId="0" applyFill="1" applyBorder="1"/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6" borderId="5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7" borderId="6" xfId="0" applyFill="1" applyBorder="1" applyProtection="1">
      <protection locked="0"/>
    </xf>
    <xf numFmtId="0" fontId="0" fillId="15" borderId="1" xfId="0" applyFill="1" applyBorder="1"/>
    <xf numFmtId="0" fontId="0" fillId="17" borderId="1" xfId="0" applyFill="1" applyBorder="1"/>
    <xf numFmtId="0" fontId="19" fillId="0" borderId="1" xfId="0" applyFont="1" applyBorder="1"/>
    <xf numFmtId="0" fontId="0" fillId="5" borderId="1" xfId="0" applyFill="1" applyBorder="1"/>
    <xf numFmtId="0" fontId="0" fillId="19" borderId="1" xfId="0" applyFill="1" applyBorder="1"/>
    <xf numFmtId="0" fontId="21" fillId="5" borderId="1" xfId="0" applyFont="1" applyFill="1" applyBorder="1" applyAlignment="1">
      <alignment horizontal="left" indent="1"/>
    </xf>
    <xf numFmtId="0" fontId="4" fillId="0" borderId="6" xfId="0" applyFont="1" applyBorder="1" applyAlignment="1">
      <alignment horizontal="left" vertical="center" indent="1"/>
    </xf>
    <xf numFmtId="0" fontId="0" fillId="20" borderId="1" xfId="0" applyFill="1" applyBorder="1"/>
    <xf numFmtId="0" fontId="22" fillId="0" borderId="0" xfId="0" applyFont="1"/>
    <xf numFmtId="0" fontId="2" fillId="5" borderId="0" xfId="0" applyFont="1" applyFill="1" applyAlignment="1">
      <alignment horizontal="right" vertical="center" indent="1"/>
    </xf>
    <xf numFmtId="0" fontId="0" fillId="21" borderId="0" xfId="0" applyFill="1"/>
    <xf numFmtId="0" fontId="0" fillId="21" borderId="4" xfId="0" applyFill="1" applyBorder="1"/>
    <xf numFmtId="0" fontId="0" fillId="21" borderId="6" xfId="0" applyFill="1" applyBorder="1"/>
    <xf numFmtId="0" fontId="2" fillId="21" borderId="6" xfId="0" applyFont="1" applyFill="1" applyBorder="1"/>
    <xf numFmtId="0" fontId="0" fillId="21" borderId="19" xfId="0" applyFill="1" applyBorder="1"/>
    <xf numFmtId="0" fontId="24" fillId="21" borderId="0" xfId="0" applyFont="1" applyFill="1" applyAlignment="1">
      <alignment horizontal="center" vertical="center"/>
    </xf>
    <xf numFmtId="0" fontId="25" fillId="21" borderId="0" xfId="0" applyFont="1" applyFill="1" applyAlignment="1">
      <alignment horizontal="right" vertical="center" indent="1"/>
    </xf>
    <xf numFmtId="0" fontId="0" fillId="21" borderId="0" xfId="0" applyFill="1" applyProtection="1">
      <protection locked="0"/>
    </xf>
    <xf numFmtId="0" fontId="3" fillId="0" borderId="0" xfId="0" applyFont="1" applyAlignment="1">
      <alignment horizontal="left" indent="1"/>
    </xf>
    <xf numFmtId="0" fontId="0" fillId="9" borderId="0" xfId="0" applyFill="1"/>
    <xf numFmtId="0" fontId="0" fillId="12" borderId="1" xfId="0" applyFill="1" applyBorder="1"/>
    <xf numFmtId="0" fontId="0" fillId="22" borderId="1" xfId="0" applyFill="1" applyBorder="1"/>
    <xf numFmtId="0" fontId="0" fillId="0" borderId="13" xfId="0" applyBorder="1"/>
    <xf numFmtId="0" fontId="0" fillId="0" borderId="2" xfId="0" applyBorder="1" applyProtection="1">
      <protection locked="0"/>
    </xf>
    <xf numFmtId="0" fontId="31" fillId="0" borderId="0" xfId="0" applyFont="1"/>
    <xf numFmtId="0" fontId="0" fillId="5" borderId="0" xfId="0" applyFill="1" applyAlignment="1">
      <alignment horizontal="right" indent="1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6" fillId="5" borderId="0" xfId="0" applyFont="1" applyFill="1"/>
    <xf numFmtId="0" fontId="36" fillId="5" borderId="12" xfId="0" applyFont="1" applyFill="1" applyBorder="1"/>
    <xf numFmtId="0" fontId="36" fillId="0" borderId="0" xfId="0" applyFont="1"/>
    <xf numFmtId="0" fontId="0" fillId="5" borderId="0" xfId="0" applyFill="1" applyAlignment="1">
      <alignment horizontal="center" vertical="center"/>
    </xf>
    <xf numFmtId="0" fontId="41" fillId="5" borderId="0" xfId="0" applyFont="1" applyFill="1" applyAlignment="1">
      <alignment horizontal="center"/>
    </xf>
    <xf numFmtId="0" fontId="41" fillId="5" borderId="12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5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47" fillId="0" borderId="0" xfId="0" applyFont="1"/>
    <xf numFmtId="0" fontId="50" fillId="5" borderId="0" xfId="0" applyFont="1" applyFill="1" applyAlignment="1">
      <alignment horizontal="right" vertical="center" indent="1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0" fillId="6" borderId="5" xfId="0" applyNumberFormat="1" applyFill="1" applyBorder="1"/>
    <xf numFmtId="0" fontId="2" fillId="6" borderId="5" xfId="0" applyFont="1" applyFill="1" applyBorder="1" applyAlignment="1">
      <alignment horizontal="right" indent="1"/>
    </xf>
    <xf numFmtId="165" fontId="0" fillId="3" borderId="0" xfId="0" applyNumberFormat="1" applyFill="1"/>
    <xf numFmtId="0" fontId="2" fillId="3" borderId="0" xfId="0" applyFont="1" applyFill="1" applyAlignment="1">
      <alignment horizontal="right" indent="1"/>
    </xf>
    <xf numFmtId="165" fontId="0" fillId="7" borderId="6" xfId="0" applyNumberFormat="1" applyFill="1" applyBorder="1"/>
    <xf numFmtId="0" fontId="2" fillId="7" borderId="6" xfId="0" applyFont="1" applyFill="1" applyBorder="1" applyAlignment="1">
      <alignment horizontal="right" indent="1"/>
    </xf>
    <xf numFmtId="165" fontId="0" fillId="21" borderId="0" xfId="0" applyNumberFormat="1" applyFill="1"/>
    <xf numFmtId="0" fontId="2" fillId="21" borderId="0" xfId="0" applyFont="1" applyFill="1" applyAlignment="1">
      <alignment horizontal="right" indent="1"/>
    </xf>
    <xf numFmtId="165" fontId="0" fillId="21" borderId="6" xfId="0" applyNumberFormat="1" applyFill="1" applyBorder="1"/>
    <xf numFmtId="0" fontId="2" fillId="21" borderId="6" xfId="0" applyFont="1" applyFill="1" applyBorder="1" applyAlignment="1">
      <alignment horizontal="right" inden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5" borderId="1" xfId="0" applyFont="1" applyFill="1" applyBorder="1"/>
    <xf numFmtId="0" fontId="35" fillId="0" borderId="0" xfId="0" applyFont="1" applyAlignment="1">
      <alignment horizontal="center" vertical="center"/>
    </xf>
    <xf numFmtId="0" fontId="40" fillId="5" borderId="1" xfId="0" applyFont="1" applyFill="1" applyBorder="1"/>
    <xf numFmtId="165" fontId="0" fillId="5" borderId="1" xfId="0" applyNumberFormat="1" applyFill="1" applyBorder="1"/>
    <xf numFmtId="0" fontId="2" fillId="5" borderId="1" xfId="0" applyFont="1" applyFill="1" applyBorder="1" applyAlignment="1">
      <alignment horizontal="right" indent="1"/>
    </xf>
    <xf numFmtId="0" fontId="37" fillId="0" borderId="0" xfId="0" applyFont="1"/>
    <xf numFmtId="0" fontId="46" fillId="0" borderId="0" xfId="0" applyFont="1"/>
    <xf numFmtId="165" fontId="36" fillId="0" borderId="0" xfId="0" applyNumberFormat="1" applyFont="1"/>
    <xf numFmtId="0" fontId="38" fillId="0" borderId="0" xfId="0" applyFont="1" applyAlignment="1">
      <alignment horizontal="right" indent="1"/>
    </xf>
    <xf numFmtId="0" fontId="2" fillId="0" borderId="0" xfId="0" applyFont="1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right" indent="1"/>
    </xf>
    <xf numFmtId="0" fontId="11" fillId="0" borderId="0" xfId="0" applyFont="1" applyAlignment="1">
      <alignment horizontal="left" indent="1" shrinkToFit="1"/>
    </xf>
    <xf numFmtId="165" fontId="11" fillId="0" borderId="0" xfId="0" applyNumberFormat="1" applyFont="1" applyAlignment="1">
      <alignment horizontal="left" indent="1" shrinkToFi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 shrinkToFit="1"/>
    </xf>
    <xf numFmtId="165" fontId="11" fillId="0" borderId="0" xfId="0" applyNumberFormat="1" applyFont="1" applyAlignment="1">
      <alignment horizontal="left" vertical="center" indent="1" shrinkToFi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 shrinkToFit="1"/>
    </xf>
    <xf numFmtId="165" fontId="0" fillId="0" borderId="0" xfId="0" applyNumberFormat="1" applyAlignment="1">
      <alignment horizontal="left" indent="1" shrinkToFit="1"/>
    </xf>
    <xf numFmtId="0" fontId="2" fillId="0" borderId="0" xfId="0" applyFont="1" applyAlignment="1">
      <alignment horizontal="left" indent="1" shrinkToFi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 indent="1" shrinkToFi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0" fillId="0" borderId="0" xfId="0" applyAlignment="1">
      <alignment vertical="center" shrinkToFit="1"/>
    </xf>
    <xf numFmtId="0" fontId="2" fillId="0" borderId="36" xfId="0" applyFont="1" applyBorder="1" applyAlignment="1">
      <alignment horizontal="right" vertical="center" indent="1" shrinkToFit="1"/>
    </xf>
    <xf numFmtId="0" fontId="0" fillId="0" borderId="0" xfId="0" applyAlignment="1">
      <alignment shrinkToFit="1"/>
    </xf>
    <xf numFmtId="165" fontId="0" fillId="0" borderId="0" xfId="0" applyNumberFormat="1" applyAlignment="1">
      <alignment shrinkToFit="1"/>
    </xf>
    <xf numFmtId="0" fontId="2" fillId="0" borderId="0" xfId="0" applyFont="1" applyAlignment="1">
      <alignment horizontal="right" shrinkToFit="1"/>
    </xf>
    <xf numFmtId="0" fontId="39" fillId="0" borderId="0" xfId="0" applyFont="1"/>
    <xf numFmtId="0" fontId="3" fillId="0" borderId="26" xfId="0" applyFont="1" applyBorder="1" applyAlignment="1">
      <alignment horizontal="left"/>
    </xf>
    <xf numFmtId="0" fontId="3" fillId="0" borderId="26" xfId="0" applyFont="1" applyBorder="1"/>
    <xf numFmtId="165" fontId="3" fillId="0" borderId="26" xfId="0" applyNumberFormat="1" applyFont="1" applyBorder="1"/>
    <xf numFmtId="0" fontId="2" fillId="0" borderId="26" xfId="0" applyFont="1" applyBorder="1" applyAlignment="1">
      <alignment horizontal="right" indent="1"/>
    </xf>
    <xf numFmtId="0" fontId="2" fillId="0" borderId="37" xfId="0" applyFont="1" applyBorder="1" applyAlignment="1">
      <alignment horizontal="right" indent="1"/>
    </xf>
    <xf numFmtId="165" fontId="3" fillId="0" borderId="2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165" fontId="3" fillId="0" borderId="0" xfId="0" applyNumberFormat="1" applyFont="1"/>
    <xf numFmtId="0" fontId="3" fillId="0" borderId="26" xfId="0" applyFont="1" applyBorder="1" applyAlignment="1">
      <alignment horizontal="left" indent="1"/>
    </xf>
    <xf numFmtId="165" fontId="41" fillId="0" borderId="0" xfId="0" applyNumberFormat="1" applyFont="1" applyAlignment="1">
      <alignment horizontal="center"/>
    </xf>
    <xf numFmtId="0" fontId="4" fillId="0" borderId="26" xfId="0" applyFont="1" applyBorder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5" fontId="3" fillId="0" borderId="1" xfId="0" applyNumberFormat="1" applyFont="1" applyBorder="1"/>
    <xf numFmtId="0" fontId="2" fillId="0" borderId="1" xfId="0" applyFont="1" applyBorder="1" applyAlignment="1">
      <alignment horizontal="right" indent="1"/>
    </xf>
    <xf numFmtId="0" fontId="5" fillId="0" borderId="0" xfId="0" applyFont="1" applyAlignment="1">
      <alignment horizontal="right" indent="2"/>
    </xf>
    <xf numFmtId="165" fontId="5" fillId="0" borderId="0" xfId="0" applyNumberFormat="1" applyFont="1" applyAlignment="1">
      <alignment horizontal="center" shrinkToFit="1"/>
    </xf>
    <xf numFmtId="0" fontId="0" fillId="0" borderId="0" xfId="0" applyAlignment="1">
      <alignment horizontal="right" vertical="center"/>
    </xf>
    <xf numFmtId="0" fontId="1" fillId="0" borderId="0" xfId="0" applyFont="1"/>
    <xf numFmtId="165" fontId="1" fillId="0" borderId="0" xfId="0" applyNumberFormat="1" applyFont="1"/>
    <xf numFmtId="165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165" fontId="5" fillId="0" borderId="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 indent="2"/>
    </xf>
    <xf numFmtId="0" fontId="0" fillId="25" borderId="1" xfId="0" applyFill="1" applyBorder="1"/>
    <xf numFmtId="0" fontId="5" fillId="0" borderId="0" xfId="0" applyFont="1"/>
    <xf numFmtId="0" fontId="22" fillId="6" borderId="17" xfId="0" applyFont="1" applyFill="1" applyBorder="1"/>
    <xf numFmtId="0" fontId="52" fillId="6" borderId="5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53" fillId="6" borderId="5" xfId="0" applyFont="1" applyFill="1" applyBorder="1" applyAlignment="1">
      <alignment horizontal="center"/>
    </xf>
    <xf numFmtId="0" fontId="22" fillId="6" borderId="5" xfId="0" applyFont="1" applyFill="1" applyBorder="1"/>
    <xf numFmtId="0" fontId="22" fillId="6" borderId="18" xfId="0" applyFont="1" applyFill="1" applyBorder="1"/>
    <xf numFmtId="0" fontId="22" fillId="3" borderId="4" xfId="0" applyFont="1" applyFill="1" applyBorder="1"/>
    <xf numFmtId="0" fontId="52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53" fillId="3" borderId="0" xfId="0" applyFont="1" applyFill="1" applyAlignment="1">
      <alignment horizontal="center"/>
    </xf>
    <xf numFmtId="0" fontId="22" fillId="3" borderId="0" xfId="0" applyFont="1" applyFill="1"/>
    <xf numFmtId="0" fontId="22" fillId="3" borderId="3" xfId="0" applyFont="1" applyFill="1" applyBorder="1"/>
    <xf numFmtId="0" fontId="22" fillId="7" borderId="4" xfId="0" applyFont="1" applyFill="1" applyBorder="1"/>
    <xf numFmtId="0" fontId="52" fillId="7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53" fillId="7" borderId="0" xfId="0" applyFont="1" applyFill="1" applyAlignment="1">
      <alignment horizontal="center"/>
    </xf>
    <xf numFmtId="0" fontId="22" fillId="7" borderId="0" xfId="0" applyFont="1" applyFill="1"/>
    <xf numFmtId="0" fontId="22" fillId="7" borderId="3" xfId="0" applyFont="1" applyFill="1" applyBorder="1"/>
    <xf numFmtId="0" fontId="22" fillId="21" borderId="4" xfId="0" applyFont="1" applyFill="1" applyBorder="1"/>
    <xf numFmtId="0" fontId="52" fillId="21" borderId="0" xfId="0" applyFont="1" applyFill="1" applyAlignment="1">
      <alignment horizontal="center"/>
    </xf>
    <xf numFmtId="0" fontId="22" fillId="21" borderId="0" xfId="0" applyFont="1" applyFill="1" applyAlignment="1">
      <alignment horizontal="center"/>
    </xf>
    <xf numFmtId="0" fontId="53" fillId="21" borderId="0" xfId="0" applyFont="1" applyFill="1" applyAlignment="1">
      <alignment horizontal="center"/>
    </xf>
    <xf numFmtId="0" fontId="22" fillId="21" borderId="0" xfId="0" applyFont="1" applyFill="1"/>
    <xf numFmtId="0" fontId="22" fillId="21" borderId="3" xfId="0" applyFont="1" applyFill="1" applyBorder="1"/>
    <xf numFmtId="0" fontId="22" fillId="0" borderId="4" xfId="0" applyFont="1" applyBorder="1"/>
    <xf numFmtId="0" fontId="5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2" fillId="0" borderId="3" xfId="0" applyFont="1" applyBorder="1"/>
    <xf numFmtId="0" fontId="54" fillId="0" borderId="4" xfId="0" applyFont="1" applyBorder="1"/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/>
    <xf numFmtId="0" fontId="54" fillId="0" borderId="3" xfId="0" applyFont="1" applyBorder="1"/>
    <xf numFmtId="0" fontId="22" fillId="0" borderId="4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2" fillId="0" borderId="3" xfId="0" applyFont="1" applyBorder="1" applyAlignment="1">
      <alignment horizontal="center"/>
    </xf>
    <xf numFmtId="0" fontId="59" fillId="0" borderId="4" xfId="0" applyFont="1" applyBorder="1"/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/>
    <xf numFmtId="0" fontId="51" fillId="16" borderId="0" xfId="0" applyFont="1" applyFill="1" applyAlignment="1">
      <alignment horizontal="center"/>
    </xf>
    <xf numFmtId="0" fontId="51" fillId="11" borderId="0" xfId="0" applyFont="1" applyFill="1" applyAlignment="1">
      <alignment horizontal="center"/>
    </xf>
    <xf numFmtId="0" fontId="59" fillId="0" borderId="3" xfId="0" applyFont="1" applyBorder="1"/>
    <xf numFmtId="0" fontId="61" fillId="24" borderId="0" xfId="0" applyFont="1" applyFill="1" applyAlignment="1">
      <alignment horizontal="center" vertical="center"/>
    </xf>
    <xf numFmtId="0" fontId="16" fillId="9" borderId="0" xfId="0" applyFont="1" applyFill="1" applyAlignment="1">
      <alignment vertical="center"/>
    </xf>
    <xf numFmtId="0" fontId="0" fillId="5" borderId="46" xfId="0" applyFill="1" applyBorder="1"/>
    <xf numFmtId="0" fontId="59" fillId="5" borderId="0" xfId="0" applyFont="1" applyFill="1" applyAlignment="1">
      <alignment horizontal="left" indent="1"/>
    </xf>
    <xf numFmtId="0" fontId="47" fillId="5" borderId="0" xfId="0" applyFont="1" applyFill="1" applyAlignment="1">
      <alignment horizontal="left" vertical="top" indent="1"/>
    </xf>
    <xf numFmtId="0" fontId="62" fillId="5" borderId="0" xfId="0" applyFont="1" applyFill="1" applyAlignment="1">
      <alignment horizontal="right"/>
    </xf>
    <xf numFmtId="0" fontId="47" fillId="5" borderId="0" xfId="0" applyFont="1" applyFill="1" applyAlignment="1">
      <alignment horizontal="left" vertical="top" indent="7"/>
    </xf>
    <xf numFmtId="0" fontId="64" fillId="5" borderId="0" xfId="0" applyFont="1" applyFill="1"/>
    <xf numFmtId="0" fontId="38" fillId="5" borderId="0" xfId="0" applyFont="1" applyFill="1"/>
    <xf numFmtId="0" fontId="47" fillId="5" borderId="0" xfId="0" applyFont="1" applyFill="1" applyAlignment="1">
      <alignment horizontal="left" indent="7"/>
    </xf>
    <xf numFmtId="0" fontId="47" fillId="5" borderId="0" xfId="0" applyFont="1" applyFill="1" applyAlignment="1">
      <alignment horizontal="left" vertical="center" indent="7"/>
    </xf>
    <xf numFmtId="0" fontId="0" fillId="5" borderId="48" xfId="0" applyFill="1" applyBorder="1"/>
    <xf numFmtId="0" fontId="0" fillId="5" borderId="49" xfId="0" applyFill="1" applyBorder="1"/>
    <xf numFmtId="0" fontId="0" fillId="5" borderId="0" xfId="0" applyFill="1" applyAlignment="1">
      <alignment vertical="top"/>
    </xf>
    <xf numFmtId="0" fontId="66" fillId="0" borderId="0" xfId="0" applyFont="1" applyAlignment="1">
      <alignment horizontal="left"/>
    </xf>
    <xf numFmtId="165" fontId="31" fillId="0" borderId="0" xfId="0" applyNumberFormat="1" applyFont="1"/>
    <xf numFmtId="165" fontId="66" fillId="0" borderId="0" xfId="0" applyNumberFormat="1" applyFont="1"/>
    <xf numFmtId="0" fontId="34" fillId="0" borderId="0" xfId="0" applyFont="1" applyAlignment="1">
      <alignment horizontal="left"/>
    </xf>
    <xf numFmtId="0" fontId="41" fillId="0" borderId="39" xfId="0" applyFont="1" applyBorder="1"/>
    <xf numFmtId="0" fontId="2" fillId="0" borderId="39" xfId="0" applyFont="1" applyBorder="1" applyAlignment="1">
      <alignment horizontal="left" indent="1"/>
    </xf>
    <xf numFmtId="0" fontId="65" fillId="0" borderId="39" xfId="0" applyFont="1" applyBorder="1" applyAlignment="1">
      <alignment horizontal="center"/>
    </xf>
    <xf numFmtId="0" fontId="65" fillId="0" borderId="39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 indent="1"/>
    </xf>
    <xf numFmtId="0" fontId="2" fillId="5" borderId="0" xfId="0" applyFont="1" applyFill="1" applyAlignment="1">
      <alignment horizontal="center" vertical="center"/>
    </xf>
    <xf numFmtId="0" fontId="67" fillId="0" borderId="0" xfId="0" applyFont="1" applyAlignment="1">
      <alignment horizontal="right"/>
    </xf>
    <xf numFmtId="14" fontId="68" fillId="0" borderId="0" xfId="0" applyNumberFormat="1" applyFont="1" applyAlignment="1">
      <alignment horizontal="left"/>
    </xf>
    <xf numFmtId="0" fontId="0" fillId="0" borderId="12" xfId="0" applyBorder="1"/>
    <xf numFmtId="0" fontId="18" fillId="5" borderId="0" xfId="0" applyFont="1" applyFill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5" borderId="0" xfId="0" applyFont="1" applyFill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11" fillId="23" borderId="1" xfId="0" applyFont="1" applyFill="1" applyBorder="1"/>
    <xf numFmtId="0" fontId="0" fillId="23" borderId="1" xfId="0" applyFill="1" applyBorder="1"/>
    <xf numFmtId="14" fontId="0" fillId="0" borderId="2" xfId="0" applyNumberFormat="1" applyBorder="1"/>
    <xf numFmtId="0" fontId="50" fillId="5" borderId="0" xfId="0" applyFont="1" applyFill="1" applyAlignment="1">
      <alignment vertical="center"/>
    </xf>
    <xf numFmtId="14" fontId="3" fillId="4" borderId="7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0" applyNumberFormat="1" applyFont="1" applyAlignment="1">
      <alignment horizontal="left"/>
    </xf>
    <xf numFmtId="0" fontId="2" fillId="5" borderId="0" xfId="0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17" fillId="0" borderId="6" xfId="0" applyFont="1" applyBorder="1" applyAlignment="1">
      <alignment vertical="center"/>
    </xf>
    <xf numFmtId="0" fontId="73" fillId="0" borderId="6" xfId="0" applyFont="1" applyBorder="1" applyAlignment="1">
      <alignment vertical="center"/>
    </xf>
    <xf numFmtId="0" fontId="70" fillId="0" borderId="0" xfId="0" applyFont="1"/>
    <xf numFmtId="0" fontId="2" fillId="0" borderId="0" xfId="0" applyFont="1" applyAlignment="1">
      <alignment horizontal="right" indent="1"/>
    </xf>
    <xf numFmtId="0" fontId="1" fillId="0" borderId="24" xfId="0" applyFont="1" applyBorder="1" applyAlignment="1"/>
    <xf numFmtId="0" fontId="0" fillId="0" borderId="10" xfId="0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right" indent="1"/>
      <protection locked="0"/>
    </xf>
    <xf numFmtId="0" fontId="1" fillId="27" borderId="6" xfId="0" applyFont="1" applyFill="1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8" borderId="1" xfId="0" applyFill="1" applyBorder="1"/>
    <xf numFmtId="165" fontId="5" fillId="0" borderId="0" xfId="0" applyNumberFormat="1" applyFont="1" applyBorder="1" applyAlignment="1">
      <alignment horizontal="right" vertical="center" indent="1"/>
    </xf>
    <xf numFmtId="0" fontId="3" fillId="0" borderId="0" xfId="0" applyFont="1" applyBorder="1"/>
    <xf numFmtId="0" fontId="2" fillId="0" borderId="0" xfId="0" applyFont="1" applyBorder="1" applyAlignment="1">
      <alignment horizontal="right" indent="1"/>
    </xf>
    <xf numFmtId="165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 indent="1"/>
    </xf>
    <xf numFmtId="0" fontId="0" fillId="0" borderId="26" xfId="0" applyFont="1" applyBorder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164" fontId="11" fillId="0" borderId="32" xfId="0" applyNumberFormat="1" applyFont="1" applyBorder="1" applyAlignment="1">
      <alignment horizontal="left" vertical="center" indent="1" shrinkToFit="1"/>
    </xf>
    <xf numFmtId="0" fontId="0" fillId="0" borderId="0" xfId="0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right" vertical="center" indent="1"/>
    </xf>
    <xf numFmtId="0" fontId="69" fillId="0" borderId="12" xfId="0" applyFont="1" applyBorder="1" applyAlignment="1">
      <alignment horizontal="right" vertical="center" indent="1"/>
    </xf>
    <xf numFmtId="165" fontId="3" fillId="0" borderId="15" xfId="0" applyNumberFormat="1" applyFont="1" applyBorder="1" applyAlignment="1">
      <alignment horizontal="right" vertical="center" indent="1"/>
    </xf>
    <xf numFmtId="0" fontId="3" fillId="0" borderId="16" xfId="0" applyFont="1" applyBorder="1" applyAlignment="1">
      <alignment horizontal="right" vertical="center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2" fillId="5" borderId="12" xfId="0" applyFont="1" applyFill="1" applyBorder="1" applyAlignment="1">
      <alignment horizontal="right" vertical="center" indent="1"/>
    </xf>
    <xf numFmtId="0" fontId="13" fillId="0" borderId="0" xfId="0" applyFont="1" applyAlignment="1">
      <alignment horizontal="right" vertical="center"/>
    </xf>
    <xf numFmtId="0" fontId="16" fillId="9" borderId="13" xfId="0" applyFont="1" applyFill="1" applyBorder="1" applyAlignment="1">
      <alignment horizontal="left" vertical="center" indent="1"/>
    </xf>
    <xf numFmtId="0" fontId="16" fillId="9" borderId="0" xfId="0" applyFont="1" applyFill="1" applyAlignment="1">
      <alignment horizontal="left" vertical="center" indent="1"/>
    </xf>
    <xf numFmtId="0" fontId="50" fillId="9" borderId="0" xfId="0" applyFont="1" applyFill="1" applyAlignment="1">
      <alignment horizontal="right" vertical="center" indent="1"/>
    </xf>
    <xf numFmtId="165" fontId="10" fillId="9" borderId="0" xfId="0" applyNumberFormat="1" applyFont="1" applyFill="1" applyAlignment="1" applyProtection="1">
      <alignment horizontal="right" vertical="center" indent="1"/>
      <protection locked="0"/>
    </xf>
    <xf numFmtId="0" fontId="2" fillId="5" borderId="0" xfId="0" applyFont="1" applyFill="1" applyAlignment="1">
      <alignment horizontal="center" vertical="center"/>
    </xf>
    <xf numFmtId="165" fontId="3" fillId="9" borderId="15" xfId="0" applyNumberFormat="1" applyFont="1" applyFill="1" applyBorder="1" applyAlignment="1">
      <alignment horizontal="right" vertical="center" indent="1"/>
    </xf>
    <xf numFmtId="165" fontId="3" fillId="9" borderId="16" xfId="0" applyNumberFormat="1" applyFont="1" applyFill="1" applyBorder="1" applyAlignment="1">
      <alignment horizontal="right" vertical="center" indent="1"/>
    </xf>
    <xf numFmtId="0" fontId="2" fillId="5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right" vertical="center" inden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50" fillId="0" borderId="0" xfId="0" applyFont="1" applyAlignment="1">
      <alignment horizontal="right" vertical="center" inden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Alignment="1">
      <alignment horizontal="left" vertical="center" indent="1"/>
    </xf>
    <xf numFmtId="0" fontId="17" fillId="9" borderId="0" xfId="0" applyFont="1" applyFill="1" applyAlignment="1">
      <alignment horizontal="left" vertical="top"/>
    </xf>
    <xf numFmtId="165" fontId="3" fillId="18" borderId="15" xfId="0" applyNumberFormat="1" applyFont="1" applyFill="1" applyBorder="1" applyAlignment="1">
      <alignment horizontal="right" vertical="center" indent="1"/>
    </xf>
    <xf numFmtId="0" fontId="3" fillId="18" borderId="16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165" fontId="3" fillId="4" borderId="15" xfId="0" applyNumberFormat="1" applyFont="1" applyFill="1" applyBorder="1" applyAlignment="1" applyProtection="1">
      <alignment horizontal="center" vertical="center"/>
      <protection locked="0"/>
    </xf>
    <xf numFmtId="165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2" fillId="9" borderId="13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right" vertical="center" indent="1"/>
    </xf>
    <xf numFmtId="0" fontId="18" fillId="5" borderId="0" xfId="0" applyFont="1" applyFill="1" applyAlignment="1">
      <alignment horizontal="right" vertical="center" indent="1"/>
    </xf>
    <xf numFmtId="0" fontId="1" fillId="13" borderId="15" xfId="0" applyFont="1" applyFill="1" applyBorder="1" applyAlignment="1">
      <alignment horizontal="left" vertical="center" indent="1"/>
    </xf>
    <xf numFmtId="0" fontId="1" fillId="13" borderId="16" xfId="0" applyFont="1" applyFill="1" applyBorder="1" applyAlignment="1">
      <alignment horizontal="left" vertical="center" indent="1"/>
    </xf>
    <xf numFmtId="165" fontId="8" fillId="8" borderId="7" xfId="0" applyNumberFormat="1" applyFont="1" applyFill="1" applyBorder="1" applyAlignment="1">
      <alignment horizontal="center" vertical="center" wrapText="1" shrinkToFit="1"/>
    </xf>
    <xf numFmtId="0" fontId="8" fillId="8" borderId="7" xfId="0" applyFont="1" applyFill="1" applyBorder="1" applyAlignment="1">
      <alignment horizontal="center" vertical="center" wrapText="1" shrinkToFit="1"/>
    </xf>
    <xf numFmtId="165" fontId="74" fillId="9" borderId="15" xfId="0" applyNumberFormat="1" applyFont="1" applyFill="1" applyBorder="1" applyAlignment="1">
      <alignment horizontal="right" vertical="center" indent="1"/>
    </xf>
    <xf numFmtId="165" fontId="74" fillId="9" borderId="16" xfId="0" applyNumberFormat="1" applyFont="1" applyFill="1" applyBorder="1" applyAlignment="1">
      <alignment horizontal="right" vertical="center" indent="1"/>
    </xf>
    <xf numFmtId="0" fontId="41" fillId="5" borderId="0" xfId="0" applyFont="1" applyFill="1" applyAlignment="1">
      <alignment horizontal="right" vertical="center" indent="1"/>
    </xf>
    <xf numFmtId="165" fontId="3" fillId="9" borderId="8" xfId="0" applyNumberFormat="1" applyFont="1" applyFill="1" applyBorder="1" applyAlignment="1">
      <alignment horizontal="center" vertical="center"/>
    </xf>
    <xf numFmtId="165" fontId="3" fillId="9" borderId="9" xfId="0" applyNumberFormat="1" applyFont="1" applyFill="1" applyBorder="1" applyAlignment="1">
      <alignment horizontal="center" vertical="center"/>
    </xf>
    <xf numFmtId="165" fontId="3" fillId="9" borderId="10" xfId="0" applyNumberFormat="1" applyFont="1" applyFill="1" applyBorder="1" applyAlignment="1">
      <alignment horizontal="center" vertical="center"/>
    </xf>
    <xf numFmtId="165" fontId="3" fillId="9" borderId="11" xfId="0" applyNumberFormat="1" applyFont="1" applyFill="1" applyBorder="1" applyAlignment="1">
      <alignment horizontal="center" vertical="center"/>
    </xf>
    <xf numFmtId="0" fontId="26" fillId="21" borderId="0" xfId="0" applyFont="1" applyFill="1" applyAlignment="1" applyProtection="1">
      <alignment horizontal="left" vertical="top" indent="1"/>
      <protection locked="0"/>
    </xf>
    <xf numFmtId="0" fontId="3" fillId="0" borderId="6" xfId="0" applyFont="1" applyBorder="1" applyAlignment="1">
      <alignment horizontal="left" indent="1"/>
    </xf>
    <xf numFmtId="0" fontId="1" fillId="14" borderId="15" xfId="0" applyFont="1" applyFill="1" applyBorder="1" applyAlignment="1">
      <alignment horizontal="left" vertical="center" indent="1"/>
    </xf>
    <xf numFmtId="0" fontId="1" fillId="14" borderId="16" xfId="0" applyFont="1" applyFill="1" applyBorder="1" applyAlignment="1">
      <alignment horizontal="left" vertical="center" indent="1"/>
    </xf>
    <xf numFmtId="0" fontId="21" fillId="5" borderId="1" xfId="0" applyFont="1" applyFill="1" applyBorder="1" applyAlignment="1">
      <alignment horizontal="left" indent="1"/>
    </xf>
    <xf numFmtId="0" fontId="1" fillId="11" borderId="15" xfId="0" applyFont="1" applyFill="1" applyBorder="1" applyAlignment="1">
      <alignment horizontal="left" vertical="center" indent="1"/>
    </xf>
    <xf numFmtId="0" fontId="1" fillId="11" borderId="16" xfId="0" applyFont="1" applyFill="1" applyBorder="1" applyAlignment="1">
      <alignment horizontal="left" vertical="center" indent="1"/>
    </xf>
    <xf numFmtId="0" fontId="1" fillId="20" borderId="15" xfId="0" applyFont="1" applyFill="1" applyBorder="1" applyAlignment="1">
      <alignment horizontal="left" vertical="center" indent="1"/>
    </xf>
    <xf numFmtId="0" fontId="1" fillId="20" borderId="16" xfId="0" applyFont="1" applyFill="1" applyBorder="1" applyAlignment="1">
      <alignment horizontal="left" vertical="center" indent="1"/>
    </xf>
    <xf numFmtId="0" fontId="20" fillId="9" borderId="8" xfId="0" applyFont="1" applyFill="1" applyBorder="1" applyAlignment="1">
      <alignment horizontal="left" vertical="center" wrapText="1" indent="1"/>
    </xf>
    <xf numFmtId="0" fontId="20" fillId="9" borderId="5" xfId="0" applyFont="1" applyFill="1" applyBorder="1" applyAlignment="1">
      <alignment horizontal="left" vertical="center" wrapText="1" indent="1"/>
    </xf>
    <xf numFmtId="0" fontId="20" fillId="9" borderId="9" xfId="0" applyFont="1" applyFill="1" applyBorder="1" applyAlignment="1">
      <alignment horizontal="left" vertical="center" wrapText="1" indent="1"/>
    </xf>
    <xf numFmtId="0" fontId="20" fillId="9" borderId="13" xfId="0" applyFont="1" applyFill="1" applyBorder="1" applyAlignment="1">
      <alignment horizontal="left" vertical="center" wrapText="1" indent="1"/>
    </xf>
    <xf numFmtId="0" fontId="20" fillId="9" borderId="0" xfId="0" applyFont="1" applyFill="1" applyAlignment="1">
      <alignment horizontal="left" vertical="center" wrapText="1" indent="1"/>
    </xf>
    <xf numFmtId="0" fontId="20" fillId="9" borderId="12" xfId="0" applyFont="1" applyFill="1" applyBorder="1" applyAlignment="1">
      <alignment horizontal="left" vertical="center" wrapText="1" indent="1"/>
    </xf>
    <xf numFmtId="0" fontId="20" fillId="9" borderId="10" xfId="0" applyFont="1" applyFill="1" applyBorder="1" applyAlignment="1">
      <alignment horizontal="left" vertical="center" wrapText="1" indent="1"/>
    </xf>
    <xf numFmtId="0" fontId="20" fillId="9" borderId="6" xfId="0" applyFont="1" applyFill="1" applyBorder="1" applyAlignment="1">
      <alignment horizontal="left" vertical="center" wrapText="1" indent="1"/>
    </xf>
    <xf numFmtId="0" fontId="20" fillId="9" borderId="11" xfId="0" applyFont="1" applyFill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" fillId="12" borderId="15" xfId="0" applyFont="1" applyFill="1" applyBorder="1" applyAlignment="1">
      <alignment horizontal="left" vertical="center" indent="1"/>
    </xf>
    <xf numFmtId="0" fontId="1" fillId="12" borderId="16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center" indent="1"/>
    </xf>
    <xf numFmtId="165" fontId="30" fillId="9" borderId="0" xfId="0" applyNumberFormat="1" applyFont="1" applyFill="1" applyAlignment="1" applyProtection="1">
      <alignment horizontal="right" vertical="center" indent="1"/>
      <protection locked="0"/>
    </xf>
    <xf numFmtId="0" fontId="26" fillId="21" borderId="0" xfId="0" applyFont="1" applyFill="1" applyAlignment="1" applyProtection="1">
      <alignment horizontal="left" vertical="top" indent="2"/>
      <protection locked="0"/>
    </xf>
    <xf numFmtId="0" fontId="29" fillId="9" borderId="0" xfId="0" applyFont="1" applyFill="1" applyAlignment="1">
      <alignment horizontal="left" vertical="center" indent="1"/>
    </xf>
    <xf numFmtId="0" fontId="9" fillId="9" borderId="0" xfId="0" applyFont="1" applyFill="1" applyAlignment="1">
      <alignment horizontal="right" vertical="center" indent="1"/>
    </xf>
    <xf numFmtId="0" fontId="27" fillId="19" borderId="8" xfId="0" applyFont="1" applyFill="1" applyBorder="1" applyAlignment="1">
      <alignment horizontal="right" vertical="center" indent="1"/>
    </xf>
    <xf numFmtId="0" fontId="27" fillId="19" borderId="9" xfId="0" applyFont="1" applyFill="1" applyBorder="1" applyAlignment="1">
      <alignment horizontal="right" vertical="center" indent="1"/>
    </xf>
    <xf numFmtId="0" fontId="27" fillId="19" borderId="10" xfId="0" applyFont="1" applyFill="1" applyBorder="1" applyAlignment="1">
      <alignment horizontal="right" vertical="center" indent="1"/>
    </xf>
    <xf numFmtId="0" fontId="27" fillId="19" borderId="11" xfId="0" applyFont="1" applyFill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165" fontId="3" fillId="9" borderId="14" xfId="0" applyNumberFormat="1" applyFont="1" applyFill="1" applyBorder="1" applyAlignment="1">
      <alignment horizontal="right" vertical="center" indent="1"/>
    </xf>
    <xf numFmtId="0" fontId="75" fillId="9" borderId="0" xfId="0" applyFont="1" applyFill="1" applyAlignment="1">
      <alignment horizontal="left" vertical="center" indent="2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6" fillId="9" borderId="0" xfId="0" applyFont="1" applyFill="1" applyAlignment="1">
      <alignment horizontal="left" vertical="center" indent="2"/>
    </xf>
    <xf numFmtId="0" fontId="29" fillId="9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41" fillId="5" borderId="12" xfId="0" applyFont="1" applyFill="1" applyBorder="1" applyAlignment="1">
      <alignment horizontal="right" vertical="center" indent="1"/>
    </xf>
    <xf numFmtId="165" fontId="0" fillId="0" borderId="50" xfId="0" applyNumberForma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" fillId="27" borderId="5" xfId="0" applyFont="1" applyFill="1" applyBorder="1" applyAlignment="1">
      <alignment horizontal="center" wrapText="1"/>
    </xf>
    <xf numFmtId="0" fontId="1" fillId="27" borderId="6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27" borderId="6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4" fillId="0" borderId="0" xfId="0" applyFont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65" fontId="3" fillId="0" borderId="16" xfId="0" applyNumberFormat="1" applyFont="1" applyBorder="1" applyAlignment="1">
      <alignment horizontal="right" vertical="center" indent="1"/>
    </xf>
    <xf numFmtId="0" fontId="2" fillId="5" borderId="13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5" fontId="3" fillId="27" borderId="15" xfId="0" applyNumberFormat="1" applyFont="1" applyFill="1" applyBorder="1" applyAlignment="1" applyProtection="1">
      <alignment horizontal="center" vertical="center"/>
    </xf>
    <xf numFmtId="165" fontId="3" fillId="27" borderId="16" xfId="0" applyNumberFormat="1" applyFont="1" applyFill="1" applyBorder="1" applyAlignment="1" applyProtection="1">
      <alignment horizontal="center" vertical="center"/>
    </xf>
    <xf numFmtId="0" fontId="50" fillId="0" borderId="12" xfId="0" applyFont="1" applyBorder="1" applyAlignment="1">
      <alignment horizontal="right" vertical="center" indent="1"/>
    </xf>
    <xf numFmtId="0" fontId="16" fillId="9" borderId="0" xfId="0" applyFont="1" applyFill="1" applyAlignment="1">
      <alignment horizontal="left" vertical="center"/>
    </xf>
    <xf numFmtId="1" fontId="10" fillId="9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6" fillId="9" borderId="0" xfId="0" applyFont="1" applyFill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" fontId="30" fillId="9" borderId="0" xfId="0" applyNumberFormat="1" applyFont="1" applyFill="1" applyAlignment="1" applyProtection="1">
      <alignment horizontal="center" vertical="center"/>
      <protection locked="0"/>
    </xf>
    <xf numFmtId="0" fontId="1" fillId="17" borderId="15" xfId="0" applyFont="1" applyFill="1" applyBorder="1" applyAlignment="1">
      <alignment horizontal="left" vertical="center" indent="1"/>
    </xf>
    <xf numFmtId="0" fontId="1" fillId="17" borderId="16" xfId="0" applyFont="1" applyFill="1" applyBorder="1" applyAlignment="1">
      <alignment horizontal="left" vertical="center" indent="1"/>
    </xf>
    <xf numFmtId="0" fontId="1" fillId="15" borderId="15" xfId="0" applyFont="1" applyFill="1" applyBorder="1" applyAlignment="1">
      <alignment horizontal="left" vertical="center" indent="1"/>
    </xf>
    <xf numFmtId="0" fontId="1" fillId="15" borderId="16" xfId="0" applyFont="1" applyFill="1" applyBorder="1" applyAlignment="1">
      <alignment horizontal="left" vertical="center" indent="1"/>
    </xf>
    <xf numFmtId="0" fontId="1" fillId="28" borderId="15" xfId="0" applyFont="1" applyFill="1" applyBorder="1" applyAlignment="1">
      <alignment horizontal="left" vertical="center" indent="1"/>
    </xf>
    <xf numFmtId="0" fontId="1" fillId="28" borderId="16" xfId="0" applyFont="1" applyFill="1" applyBorder="1" applyAlignment="1">
      <alignment horizontal="left" vertical="center" indent="1"/>
    </xf>
    <xf numFmtId="0" fontId="2" fillId="9" borderId="0" xfId="0" applyFont="1" applyFill="1" applyAlignment="1">
      <alignment horizontal="left" vertical="center" indent="1"/>
    </xf>
    <xf numFmtId="0" fontId="1" fillId="10" borderId="15" xfId="0" applyFont="1" applyFill="1" applyBorder="1" applyAlignment="1">
      <alignment horizontal="left" vertical="center" indent="1"/>
    </xf>
    <xf numFmtId="0" fontId="1" fillId="10" borderId="16" xfId="0" applyFont="1" applyFill="1" applyBorder="1" applyAlignment="1">
      <alignment horizontal="left" vertical="center" indent="1"/>
    </xf>
    <xf numFmtId="0" fontId="27" fillId="29" borderId="8" xfId="0" applyFont="1" applyFill="1" applyBorder="1" applyAlignment="1">
      <alignment horizontal="right" vertical="center" indent="1"/>
    </xf>
    <xf numFmtId="0" fontId="27" fillId="29" borderId="9" xfId="0" applyFont="1" applyFill="1" applyBorder="1" applyAlignment="1">
      <alignment horizontal="right" vertical="center" indent="1"/>
    </xf>
    <xf numFmtId="0" fontId="27" fillId="29" borderId="10" xfId="0" applyFont="1" applyFill="1" applyBorder="1" applyAlignment="1">
      <alignment horizontal="right" vertical="center" indent="1"/>
    </xf>
    <xf numFmtId="0" fontId="27" fillId="29" borderId="11" xfId="0" applyFont="1" applyFill="1" applyBorder="1" applyAlignment="1">
      <alignment horizontal="right" vertical="center" indent="1"/>
    </xf>
    <xf numFmtId="0" fontId="50" fillId="5" borderId="0" xfId="0" applyFont="1" applyFill="1" applyAlignment="1">
      <alignment horizontal="right" vertical="center" indent="1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26" borderId="21" xfId="0" applyFont="1" applyFill="1" applyBorder="1" applyAlignment="1" applyProtection="1">
      <alignment horizontal="left" vertical="center" wrapText="1" indent="1"/>
      <protection locked="0"/>
    </xf>
    <xf numFmtId="0" fontId="5" fillId="26" borderId="22" xfId="0" applyFont="1" applyFill="1" applyBorder="1" applyAlignment="1" applyProtection="1">
      <alignment horizontal="left" vertical="center" wrapText="1" indent="1"/>
      <protection locked="0"/>
    </xf>
    <xf numFmtId="0" fontId="5" fillId="26" borderId="23" xfId="0" applyFont="1" applyFill="1" applyBorder="1" applyAlignment="1" applyProtection="1">
      <alignment horizontal="left" vertical="center" wrapText="1" indent="1"/>
      <protection locked="0"/>
    </xf>
    <xf numFmtId="0" fontId="11" fillId="0" borderId="33" xfId="0" applyFont="1" applyBorder="1" applyAlignment="1">
      <alignment horizontal="left" vertical="center" indent="1" shrinkToFit="1"/>
    </xf>
    <xf numFmtId="0" fontId="11" fillId="0" borderId="34" xfId="0" applyFont="1" applyBorder="1" applyAlignment="1">
      <alignment horizontal="left" vertical="center" indent="1" shrinkToFit="1"/>
    </xf>
    <xf numFmtId="0" fontId="11" fillId="0" borderId="35" xfId="0" applyFont="1" applyBorder="1" applyAlignment="1">
      <alignment horizontal="left" vertical="center" indent="1" shrinkToFit="1"/>
    </xf>
    <xf numFmtId="165" fontId="5" fillId="0" borderId="28" xfId="0" applyNumberFormat="1" applyFont="1" applyBorder="1" applyAlignment="1">
      <alignment horizontal="right" vertical="center" indent="1" shrinkToFit="1"/>
    </xf>
    <xf numFmtId="165" fontId="5" fillId="0" borderId="29" xfId="0" applyNumberFormat="1" applyFont="1" applyBorder="1" applyAlignment="1">
      <alignment horizontal="right" vertical="center" indent="1" shrinkToFit="1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5" fillId="0" borderId="28" xfId="0" applyNumberFormat="1" applyFont="1" applyBorder="1" applyAlignment="1">
      <alignment horizontal="right" vertical="center" indent="1"/>
    </xf>
    <xf numFmtId="165" fontId="5" fillId="0" borderId="29" xfId="0" applyNumberFormat="1" applyFont="1" applyBorder="1" applyAlignment="1">
      <alignment horizontal="right" vertical="center" indent="1"/>
    </xf>
    <xf numFmtId="0" fontId="2" fillId="0" borderId="45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" fillId="0" borderId="33" xfId="0" applyFont="1" applyBorder="1" applyAlignment="1">
      <alignment horizontal="left" vertical="center" indent="1" shrinkToFit="1"/>
    </xf>
    <xf numFmtId="0" fontId="3" fillId="0" borderId="34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left" vertical="center" indent="1" shrinkToFit="1"/>
    </xf>
    <xf numFmtId="0" fontId="5" fillId="5" borderId="0" xfId="0" applyFont="1" applyFill="1" applyAlignment="1">
      <alignment horizontal="right" vertical="center" indent="1"/>
    </xf>
    <xf numFmtId="0" fontId="5" fillId="5" borderId="27" xfId="0" applyFont="1" applyFill="1" applyBorder="1" applyAlignment="1">
      <alignment horizontal="right" vertical="center" indent="1"/>
    </xf>
    <xf numFmtId="0" fontId="48" fillId="0" borderId="24" xfId="0" applyFont="1" applyBorder="1" applyAlignment="1">
      <alignment horizontal="right" indent="1"/>
    </xf>
    <xf numFmtId="0" fontId="5" fillId="5" borderId="1" xfId="0" applyFont="1" applyFill="1" applyBorder="1" applyAlignment="1">
      <alignment horizontal="left"/>
    </xf>
    <xf numFmtId="0" fontId="48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0" fillId="0" borderId="44" xfId="0" applyNumberForma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4" fontId="43" fillId="0" borderId="44" xfId="0" applyNumberFormat="1" applyFont="1" applyBorder="1" applyAlignment="1">
      <alignment horizontal="center"/>
    </xf>
    <xf numFmtId="0" fontId="43" fillId="4" borderId="44" xfId="0" applyFont="1" applyFill="1" applyBorder="1" applyAlignment="1">
      <alignment horizontal="center"/>
    </xf>
    <xf numFmtId="0" fontId="2" fillId="0" borderId="0" xfId="0" applyFont="1" applyAlignment="1">
      <alignment horizontal="right" indent="1"/>
    </xf>
    <xf numFmtId="164" fontId="43" fillId="4" borderId="44" xfId="0" applyNumberFormat="1" applyFont="1" applyFill="1" applyBorder="1" applyAlignment="1">
      <alignment horizontal="center"/>
    </xf>
    <xf numFmtId="165" fontId="3" fillId="0" borderId="30" xfId="0" applyNumberFormat="1" applyFont="1" applyBorder="1" applyAlignment="1">
      <alignment horizontal="right" vertical="center" indent="1"/>
    </xf>
    <xf numFmtId="165" fontId="3" fillId="0" borderId="31" xfId="0" applyNumberFormat="1" applyFont="1" applyBorder="1" applyAlignment="1">
      <alignment horizontal="right" vertical="center" indent="1"/>
    </xf>
    <xf numFmtId="165" fontId="0" fillId="0" borderId="1" xfId="0" applyNumberFormat="1" applyFont="1" applyBorder="1" applyAlignment="1">
      <alignment horizontal="center" vertical="center"/>
    </xf>
    <xf numFmtId="0" fontId="2" fillId="4" borderId="38" xfId="0" applyFont="1" applyFill="1" applyBorder="1" applyAlignment="1" applyProtection="1">
      <alignment horizontal="left" vertical="top"/>
      <protection locked="0"/>
    </xf>
    <xf numFmtId="0" fontId="2" fillId="4" borderId="39" xfId="0" applyFont="1" applyFill="1" applyBorder="1" applyAlignment="1" applyProtection="1">
      <alignment horizontal="left" vertical="top"/>
      <protection locked="0"/>
    </xf>
    <xf numFmtId="0" fontId="2" fillId="4" borderId="40" xfId="0" applyFont="1" applyFill="1" applyBorder="1" applyAlignment="1" applyProtection="1">
      <alignment horizontal="left" vertical="top"/>
      <protection locked="0"/>
    </xf>
    <xf numFmtId="0" fontId="2" fillId="4" borderId="41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36" xfId="0" applyFont="1" applyFill="1" applyBorder="1" applyAlignment="1" applyProtection="1">
      <alignment horizontal="left" vertical="top"/>
      <protection locked="0"/>
    </xf>
    <xf numFmtId="0" fontId="2" fillId="4" borderId="42" xfId="0" applyFont="1" applyFill="1" applyBorder="1" applyAlignment="1" applyProtection="1">
      <alignment horizontal="left" vertical="top"/>
      <protection locked="0"/>
    </xf>
    <xf numFmtId="0" fontId="2" fillId="4" borderId="26" xfId="0" applyFont="1" applyFill="1" applyBorder="1" applyAlignment="1" applyProtection="1">
      <alignment horizontal="left" vertical="top"/>
      <protection locked="0"/>
    </xf>
    <xf numFmtId="0" fontId="2" fillId="4" borderId="43" xfId="0" applyFont="1" applyFill="1" applyBorder="1" applyAlignment="1" applyProtection="1">
      <alignment horizontal="left" vertical="top"/>
      <protection locked="0"/>
    </xf>
    <xf numFmtId="0" fontId="64" fillId="5" borderId="47" xfId="0" applyFont="1" applyFill="1" applyBorder="1" applyAlignment="1">
      <alignment horizontal="left" vertical="center"/>
    </xf>
    <xf numFmtId="0" fontId="64" fillId="5" borderId="0" xfId="0" applyFont="1" applyFill="1" applyAlignment="1">
      <alignment horizontal="left" vertical="center"/>
    </xf>
    <xf numFmtId="0" fontId="64" fillId="5" borderId="46" xfId="0" applyFont="1" applyFill="1" applyBorder="1" applyAlignment="1">
      <alignment horizontal="left" vertical="center"/>
    </xf>
    <xf numFmtId="0" fontId="62" fillId="5" borderId="47" xfId="0" applyFont="1" applyFill="1" applyBorder="1" applyAlignment="1">
      <alignment horizontal="right" vertical="center" indent="1"/>
    </xf>
    <xf numFmtId="0" fontId="62" fillId="5" borderId="0" xfId="0" applyFont="1" applyFill="1" applyAlignment="1">
      <alignment horizontal="right" vertical="center" indent="1"/>
    </xf>
    <xf numFmtId="0" fontId="62" fillId="5" borderId="46" xfId="0" applyFont="1" applyFill="1" applyBorder="1" applyAlignment="1">
      <alignment horizontal="right" vertical="center" indent="1"/>
    </xf>
    <xf numFmtId="0" fontId="71" fillId="5" borderId="0" xfId="1" applyFont="1" applyFill="1" applyAlignment="1">
      <alignment horizontal="left" vertical="center" indent="2"/>
    </xf>
    <xf numFmtId="0" fontId="31" fillId="0" borderId="0" xfId="0" applyFont="1" applyAlignment="1">
      <alignment horizontal="right"/>
    </xf>
    <xf numFmtId="0" fontId="5" fillId="5" borderId="0" xfId="0" applyFont="1" applyFill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 indent="1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43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118">
    <dxf>
      <font>
        <b val="0"/>
        <i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b val="0"/>
        <i/>
      </font>
    </dxf>
    <dxf>
      <font>
        <b val="0"/>
        <i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/>
        <color rgb="FFFF5050"/>
      </font>
      <fill>
        <patternFill>
          <bgColor rgb="FFFFCCCC"/>
        </patternFill>
      </fill>
    </dxf>
    <dxf>
      <font>
        <strike/>
        <color rgb="FFFF5050"/>
      </font>
      <fill>
        <patternFill>
          <bgColor rgb="FFFFCCCC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C00000"/>
      </font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top/>
        <bottom/>
      </border>
    </dxf>
    <dxf>
      <font>
        <b/>
        <i val="0"/>
      </font>
      <fill>
        <patternFill>
          <bgColor rgb="FFFFCCCC"/>
        </patternFill>
      </fill>
      <border>
        <top/>
        <bottom/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C00000"/>
      </font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color rgb="FFC00000"/>
      </font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</dxf>
    <dxf>
      <font>
        <color rgb="FFC0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</dxf>
    <dxf>
      <font>
        <color rgb="FFC00000"/>
      </font>
    </dxf>
    <dxf>
      <font>
        <b val="0"/>
        <i/>
        <color theme="1" tint="0.499984740745262"/>
      </font>
      <border>
        <vertical/>
        <horizontal/>
      </border>
    </dxf>
    <dxf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color rgb="FFC00000"/>
      </font>
    </dxf>
    <dxf>
      <font>
        <color auto="1"/>
      </font>
      <fill>
        <patternFill>
          <bgColor theme="0"/>
        </patternFill>
      </fill>
      <border>
        <vertical/>
        <horizontal/>
      </border>
    </dxf>
    <dxf>
      <font>
        <strike/>
        <color rgb="FFFF5050"/>
      </font>
      <fill>
        <patternFill>
          <bgColor rgb="FFFFCCCC"/>
        </patternFill>
      </fill>
    </dxf>
    <dxf>
      <font>
        <strike/>
        <color rgb="FFFF5050"/>
      </font>
      <fill>
        <patternFill>
          <bgColor rgb="FFFFCCCC"/>
        </patternFill>
      </fill>
    </dxf>
    <dxf>
      <font>
        <color rgb="FFC00000"/>
      </font>
    </dxf>
    <dxf>
      <font>
        <color rgb="FFC0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color rgb="FFC0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color rgb="FFC00000"/>
      </font>
    </dxf>
    <dxf>
      <font>
        <color rgb="FFC00000"/>
      </font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strike/>
        <color rgb="FFFF5050"/>
      </font>
      <fill>
        <patternFill>
          <bgColor rgb="FFFFCCCC"/>
        </patternFill>
      </fill>
    </dxf>
    <dxf>
      <font>
        <strike/>
        <color rgb="FFFF5050"/>
      </font>
      <fill>
        <patternFill>
          <bgColor rgb="FFFFCCCC"/>
        </patternFill>
      </fill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ont>
        <color rgb="FFC00000"/>
      </font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vertical/>
        <horizontal/>
      </border>
    </dxf>
    <dxf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gradientFill degree="90">
          <stop position="0">
            <color rgb="FFFF0000"/>
          </stop>
          <stop position="0.5">
            <color theme="4"/>
          </stop>
          <stop position="1">
            <color rgb="FFFF0000"/>
          </stop>
        </gradientFill>
      </fill>
    </dxf>
    <dxf>
      <font>
        <color auto="1"/>
      </font>
      <fill>
        <gradientFill degree="90">
          <stop position="0">
            <color rgb="FF00B050"/>
          </stop>
          <stop position="0.5">
            <color rgb="FF99FF66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rgb="FFC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99FF66"/>
          </stop>
          <stop position="0.5">
            <color rgb="FF00B050"/>
          </stop>
          <stop position="1">
            <color rgb="FF99FF66"/>
          </stop>
        </gradientFill>
      </fill>
    </dxf>
    <dxf>
      <font>
        <b/>
        <i val="0"/>
        <color theme="0"/>
      </font>
      <fill>
        <gradientFill degree="90">
          <stop position="0">
            <color rgb="FF19FF81"/>
          </stop>
          <stop position="0.5">
            <color rgb="FF00B050"/>
          </stop>
          <stop position="1">
            <color rgb="FF19FF81"/>
          </stop>
        </gradientFill>
      </fill>
    </dxf>
    <dxf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 tint="0.24994659260841701"/>
      </font>
      <fill>
        <patternFill>
          <bgColor theme="1" tint="0.24994659260841701"/>
        </patternFill>
      </fill>
      <border>
        <bottom style="thin">
          <color theme="1" tint="0.499984740745262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1" defaultTableStyle="TableStyleMedium2" defaultPivotStyle="PivotStyleLight16">
    <tableStyle name="NOVÁ" pivot="0" count="4" xr9:uid="{00000000-0011-0000-FFFF-FFFF00000000}">
      <tableStyleElement type="wholeTable" dxfId="117"/>
      <tableStyleElement type="headerRow" dxfId="116"/>
      <tableStyleElement type="firstRowStripe" dxfId="115"/>
      <tableStyleElement type="secondRowStripe" dxfId="114"/>
    </tableStyle>
  </tableStyles>
  <colors>
    <mruColors>
      <color rgb="FFFFCCCC"/>
      <color rgb="FFFFFFCC"/>
      <color rgb="FFFFFFFF"/>
      <color rgb="FFFF5050"/>
      <color rgb="FF99FF66"/>
      <color rgb="FFFF9999"/>
      <color rgb="FF000099"/>
      <color rgb="FF0066FF"/>
      <color rgb="FF000066"/>
      <color rgb="FF3760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_1"/><Relationship Id="rId13" Type="http://schemas.openxmlformats.org/officeDocument/2006/relationships/hyperlink" Target="#C_5"/><Relationship Id="rId3" Type="http://schemas.openxmlformats.org/officeDocument/2006/relationships/image" Target="../media/image2.png"/><Relationship Id="rId7" Type="http://schemas.openxmlformats.org/officeDocument/2006/relationships/image" Target="../media/image5.svg"/><Relationship Id="rId12" Type="http://schemas.openxmlformats.org/officeDocument/2006/relationships/hyperlink" Target="#C_4"/><Relationship Id="rId2" Type="http://schemas.openxmlformats.org/officeDocument/2006/relationships/hyperlink" Target="#C_HOME"/><Relationship Id="rId16" Type="http://schemas.openxmlformats.org/officeDocument/2006/relationships/hyperlink" Target="#E_HOME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7.svg"/><Relationship Id="rId5" Type="http://schemas.openxmlformats.org/officeDocument/2006/relationships/hyperlink" Target="#C_2"/><Relationship Id="rId15" Type="http://schemas.openxmlformats.org/officeDocument/2006/relationships/hyperlink" Target="#'B - P&#345;&#237;sp&#283;vky na rozvoj RSHb'!D_HOME"/><Relationship Id="rId10" Type="http://schemas.openxmlformats.org/officeDocument/2006/relationships/image" Target="../media/image6.png"/><Relationship Id="rId4" Type="http://schemas.openxmlformats.org/officeDocument/2006/relationships/image" Target="../media/image3.svg"/><Relationship Id="rId9" Type="http://schemas.openxmlformats.org/officeDocument/2006/relationships/hyperlink" Target="#C_3"/><Relationship Id="rId14" Type="http://schemas.openxmlformats.org/officeDocument/2006/relationships/hyperlink" Target="#C_6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_1"/><Relationship Id="rId13" Type="http://schemas.openxmlformats.org/officeDocument/2006/relationships/hyperlink" Target="#C_HOME"/><Relationship Id="rId3" Type="http://schemas.openxmlformats.org/officeDocument/2006/relationships/image" Target="../media/image2.png"/><Relationship Id="rId7" Type="http://schemas.openxmlformats.org/officeDocument/2006/relationships/image" Target="../media/image5.svg"/><Relationship Id="rId12" Type="http://schemas.openxmlformats.org/officeDocument/2006/relationships/hyperlink" Target="#D_4"/><Relationship Id="rId2" Type="http://schemas.openxmlformats.org/officeDocument/2006/relationships/hyperlink" Target="#D_HOME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7.svg"/><Relationship Id="rId5" Type="http://schemas.openxmlformats.org/officeDocument/2006/relationships/hyperlink" Target="#D_2"/><Relationship Id="rId15" Type="http://schemas.openxmlformats.org/officeDocument/2006/relationships/hyperlink" Target="#E_HOME"/><Relationship Id="rId10" Type="http://schemas.openxmlformats.org/officeDocument/2006/relationships/image" Target="../media/image6.png"/><Relationship Id="rId4" Type="http://schemas.openxmlformats.org/officeDocument/2006/relationships/image" Target="../media/image3.svg"/><Relationship Id="rId9" Type="http://schemas.openxmlformats.org/officeDocument/2006/relationships/hyperlink" Target="#D_3"/><Relationship Id="rId14" Type="http://schemas.openxmlformats.org/officeDocument/2006/relationships/hyperlink" Target="#'B - P&#345;&#237;sp&#283;vky na rozvoj RSHb'!D_HOME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_HOME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5" Type="http://schemas.openxmlformats.org/officeDocument/2006/relationships/hyperlink" Target="#E_HOME"/><Relationship Id="rId4" Type="http://schemas.openxmlformats.org/officeDocument/2006/relationships/hyperlink" Target="#'B - P&#345;&#237;sp&#283;vky na rozvoj RSHb'!D_HOM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2</xdr:col>
      <xdr:colOff>371474</xdr:colOff>
      <xdr:row>4</xdr:row>
      <xdr:rowOff>1904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466725" cy="4667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47625</xdr:rowOff>
    </xdr:from>
    <xdr:to>
      <xdr:col>8</xdr:col>
      <xdr:colOff>0</xdr:colOff>
      <xdr:row>8</xdr:row>
      <xdr:rowOff>0</xdr:rowOff>
    </xdr:to>
    <xdr:pic>
      <xdr:nvPicPr>
        <xdr:cNvPr id="27" name="Grafický objekt 26" descr="Domov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27C90-F9F9-4AEA-B687-3F993663B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096125" y="800100"/>
          <a:ext cx="381000" cy="4286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6</xdr:row>
      <xdr:rowOff>47625</xdr:rowOff>
    </xdr:from>
    <xdr:to>
      <xdr:col>27</xdr:col>
      <xdr:colOff>0</xdr:colOff>
      <xdr:row>8</xdr:row>
      <xdr:rowOff>0</xdr:rowOff>
    </xdr:to>
    <xdr:pic>
      <xdr:nvPicPr>
        <xdr:cNvPr id="28" name="Grafický objekt 27" descr="Šipka: nepatrné zakřivení">
          <a:hlinkClick xmlns:r="http://schemas.openxmlformats.org/officeDocument/2006/relationships" r:id="rId5" tooltip="DALŠÍ"/>
          <a:extLst>
            <a:ext uri="{FF2B5EF4-FFF2-40B4-BE49-F238E27FC236}">
              <a16:creationId xmlns:a16="http://schemas.microsoft.com/office/drawing/2014/main" id="{CF45EF37-4F81-48BA-B389-6B9E993B4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5012650" y="800100"/>
          <a:ext cx="381000" cy="42862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6</xdr:row>
      <xdr:rowOff>47625</xdr:rowOff>
    </xdr:from>
    <xdr:to>
      <xdr:col>25</xdr:col>
      <xdr:colOff>0</xdr:colOff>
      <xdr:row>8</xdr:row>
      <xdr:rowOff>0</xdr:rowOff>
    </xdr:to>
    <xdr:pic>
      <xdr:nvPicPr>
        <xdr:cNvPr id="29" name="Grafický objekt 28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D1175692-1E58-48BB-A23B-A90646F15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4250650" y="800100"/>
          <a:ext cx="381000" cy="4286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</xdr:rowOff>
    </xdr:from>
    <xdr:to>
      <xdr:col>8</xdr:col>
      <xdr:colOff>0</xdr:colOff>
      <xdr:row>10</xdr:row>
      <xdr:rowOff>133351</xdr:rowOff>
    </xdr:to>
    <xdr:pic>
      <xdr:nvPicPr>
        <xdr:cNvPr id="31" name="Grafický objekt 30" descr="Šipka: nepatrné zakřivení">
          <a:hlinkClick xmlns:r="http://schemas.openxmlformats.org/officeDocument/2006/relationships" r:id="rId8" tooltip="PŘEJDI"/>
          <a:extLst>
            <a:ext uri="{FF2B5EF4-FFF2-40B4-BE49-F238E27FC236}">
              <a16:creationId xmlns:a16="http://schemas.microsoft.com/office/drawing/2014/main" id="{D50D688B-EF63-4997-96D6-A4FB70415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952875" y="1647826"/>
          <a:ext cx="381000" cy="285750"/>
        </a:xfrm>
        <a:prstGeom prst="rect">
          <a:avLst/>
        </a:prstGeom>
      </xdr:spPr>
    </xdr:pic>
    <xdr:clientData/>
  </xdr:twoCellAnchor>
  <xdr:oneCellAnchor>
    <xdr:from>
      <xdr:col>50</xdr:col>
      <xdr:colOff>0</xdr:colOff>
      <xdr:row>6</xdr:row>
      <xdr:rowOff>47625</xdr:rowOff>
    </xdr:from>
    <xdr:ext cx="381000" cy="428625"/>
    <xdr:pic>
      <xdr:nvPicPr>
        <xdr:cNvPr id="36" name="Grafický objekt 35" descr="Šipka: nepatrné zakřivení">
          <a:hlinkClick xmlns:r="http://schemas.openxmlformats.org/officeDocument/2006/relationships" r:id="rId9" tooltip="DALŠÍ"/>
          <a:extLst>
            <a:ext uri="{FF2B5EF4-FFF2-40B4-BE49-F238E27FC236}">
              <a16:creationId xmlns:a16="http://schemas.microsoft.com/office/drawing/2014/main" id="{35CB9A01-47B3-4592-8A5E-17FADC66F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336732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48</xdr:col>
      <xdr:colOff>0</xdr:colOff>
      <xdr:row>6</xdr:row>
      <xdr:rowOff>47625</xdr:rowOff>
    </xdr:from>
    <xdr:ext cx="381000" cy="428625"/>
    <xdr:pic>
      <xdr:nvPicPr>
        <xdr:cNvPr id="37" name="Grafický objekt 36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F24D97A6-6EF5-4C7B-A923-69761DA3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260532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49</xdr:col>
      <xdr:colOff>0</xdr:colOff>
      <xdr:row>6</xdr:row>
      <xdr:rowOff>47626</xdr:rowOff>
    </xdr:from>
    <xdr:ext cx="381000" cy="428624"/>
    <xdr:pic>
      <xdr:nvPicPr>
        <xdr:cNvPr id="43" name="Grafický objekt 42" descr="Šipka: nepatrné zakřivení">
          <a:hlinkClick xmlns:r="http://schemas.openxmlformats.org/officeDocument/2006/relationships" r:id="rId8" tooltip="ZPĚT"/>
          <a:extLst>
            <a:ext uri="{FF2B5EF4-FFF2-40B4-BE49-F238E27FC236}">
              <a16:creationId xmlns:a16="http://schemas.microsoft.com/office/drawing/2014/main" id="{51846FFE-4DC5-44B9-93D8-16ECEF7DA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10800000">
          <a:off x="42986325" y="800101"/>
          <a:ext cx="381000" cy="42862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1</xdr:rowOff>
    </xdr:from>
    <xdr:ext cx="381000" cy="285750"/>
    <xdr:pic>
      <xdr:nvPicPr>
        <xdr:cNvPr id="44" name="Grafický objekt 43" descr="Šipka: nepatrné zakřivení">
          <a:hlinkClick xmlns:r="http://schemas.openxmlformats.org/officeDocument/2006/relationships" r:id="rId5" tooltip="PŘEJDI"/>
          <a:extLst>
            <a:ext uri="{FF2B5EF4-FFF2-40B4-BE49-F238E27FC236}">
              <a16:creationId xmlns:a16="http://schemas.microsoft.com/office/drawing/2014/main" id="{04086B13-5B31-4798-B1A2-0646CAC1A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476875" y="1647826"/>
          <a:ext cx="381000" cy="285750"/>
        </a:xfrm>
        <a:prstGeom prst="rect">
          <a:avLst/>
        </a:prstGeom>
      </xdr:spPr>
    </xdr:pic>
    <xdr:clientData/>
  </xdr:oneCellAnchor>
  <xdr:oneCellAnchor>
    <xdr:from>
      <xdr:col>74</xdr:col>
      <xdr:colOff>0</xdr:colOff>
      <xdr:row>6</xdr:row>
      <xdr:rowOff>47625</xdr:rowOff>
    </xdr:from>
    <xdr:ext cx="381000" cy="428625"/>
    <xdr:pic>
      <xdr:nvPicPr>
        <xdr:cNvPr id="45" name="Grafický objekt 44" descr="Šipka: nepatrné zakřivení">
          <a:hlinkClick xmlns:r="http://schemas.openxmlformats.org/officeDocument/2006/relationships" r:id="rId12" tooltip="DALŠÍ"/>
          <a:extLst>
            <a:ext uri="{FF2B5EF4-FFF2-40B4-BE49-F238E27FC236}">
              <a16:creationId xmlns:a16="http://schemas.microsoft.com/office/drawing/2014/main" id="{F5D4AE8E-9493-4A2D-A838-746727630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323647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72</xdr:col>
      <xdr:colOff>0</xdr:colOff>
      <xdr:row>6</xdr:row>
      <xdr:rowOff>47625</xdr:rowOff>
    </xdr:from>
    <xdr:ext cx="381000" cy="428625"/>
    <xdr:pic>
      <xdr:nvPicPr>
        <xdr:cNvPr id="46" name="Grafický objekt 45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18B8709E-B855-4FC4-9E5A-A019D30F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247447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73</xdr:col>
      <xdr:colOff>0</xdr:colOff>
      <xdr:row>6</xdr:row>
      <xdr:rowOff>47626</xdr:rowOff>
    </xdr:from>
    <xdr:ext cx="381000" cy="428624"/>
    <xdr:pic>
      <xdr:nvPicPr>
        <xdr:cNvPr id="47" name="Grafický objekt 46" descr="Šipka: nepatrné zakřivení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358FF9-BA09-4EC7-86FE-484C73FDA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10800000">
          <a:off x="62855475" y="800101"/>
          <a:ext cx="381000" cy="42862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1</xdr:rowOff>
    </xdr:from>
    <xdr:ext cx="381000" cy="285750"/>
    <xdr:pic>
      <xdr:nvPicPr>
        <xdr:cNvPr id="48" name="Grafický objekt 47" descr="Šipka: nepatrné zakřivení">
          <a:hlinkClick xmlns:r="http://schemas.openxmlformats.org/officeDocument/2006/relationships" r:id="rId9" tooltip="PŘEJDI"/>
          <a:extLst>
            <a:ext uri="{FF2B5EF4-FFF2-40B4-BE49-F238E27FC236}">
              <a16:creationId xmlns:a16="http://schemas.microsoft.com/office/drawing/2014/main" id="{2DA6006E-A591-4E99-A850-6CC8BE9D9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476875" y="1962151"/>
          <a:ext cx="381000" cy="285750"/>
        </a:xfrm>
        <a:prstGeom prst="rect">
          <a:avLst/>
        </a:prstGeom>
      </xdr:spPr>
    </xdr:pic>
    <xdr:clientData/>
  </xdr:oneCellAnchor>
  <xdr:oneCellAnchor>
    <xdr:from>
      <xdr:col>98</xdr:col>
      <xdr:colOff>0</xdr:colOff>
      <xdr:row>6</xdr:row>
      <xdr:rowOff>57150</xdr:rowOff>
    </xdr:from>
    <xdr:ext cx="381000" cy="428625"/>
    <xdr:pic>
      <xdr:nvPicPr>
        <xdr:cNvPr id="49" name="Grafický objekt 48" descr="Šipka: nepatrné zakřivení">
          <a:hlinkClick xmlns:r="http://schemas.openxmlformats.org/officeDocument/2006/relationships" r:id="rId13" tooltip="DALŠÍ"/>
          <a:extLst>
            <a:ext uri="{FF2B5EF4-FFF2-40B4-BE49-F238E27FC236}">
              <a16:creationId xmlns:a16="http://schemas.microsoft.com/office/drawing/2014/main" id="{86FA704A-80AD-4551-8135-8C8C01C7D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3105625" y="809625"/>
          <a:ext cx="381000" cy="428625"/>
        </a:xfrm>
        <a:prstGeom prst="rect">
          <a:avLst/>
        </a:prstGeom>
      </xdr:spPr>
    </xdr:pic>
    <xdr:clientData/>
  </xdr:oneCellAnchor>
  <xdr:oneCellAnchor>
    <xdr:from>
      <xdr:col>96</xdr:col>
      <xdr:colOff>0</xdr:colOff>
      <xdr:row>6</xdr:row>
      <xdr:rowOff>47625</xdr:rowOff>
    </xdr:from>
    <xdr:ext cx="381000" cy="428625"/>
    <xdr:pic>
      <xdr:nvPicPr>
        <xdr:cNvPr id="50" name="Grafický objekt 49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2A5EF7C4-E16B-4128-A474-0047F94AD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234362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97</xdr:col>
      <xdr:colOff>0</xdr:colOff>
      <xdr:row>6</xdr:row>
      <xdr:rowOff>47626</xdr:rowOff>
    </xdr:from>
    <xdr:ext cx="381000" cy="428624"/>
    <xdr:pic>
      <xdr:nvPicPr>
        <xdr:cNvPr id="51" name="Grafický objekt 50" descr="Šipka: nepatrné zakřivení">
          <a:hlinkClick xmlns:r="http://schemas.openxmlformats.org/officeDocument/2006/relationships" r:id="rId9" tooltip="ZPĚT"/>
          <a:extLst>
            <a:ext uri="{FF2B5EF4-FFF2-40B4-BE49-F238E27FC236}">
              <a16:creationId xmlns:a16="http://schemas.microsoft.com/office/drawing/2014/main" id="{8D35650B-935A-4567-9AB4-2F15672B9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10800000">
          <a:off x="82724625" y="800101"/>
          <a:ext cx="381000" cy="42862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1</xdr:rowOff>
    </xdr:from>
    <xdr:ext cx="381000" cy="285750"/>
    <xdr:pic>
      <xdr:nvPicPr>
        <xdr:cNvPr id="52" name="Grafický objekt 51" descr="Šipka: nepatrné zakřivení">
          <a:hlinkClick xmlns:r="http://schemas.openxmlformats.org/officeDocument/2006/relationships" r:id="rId12" tooltip="PŘEJDI"/>
          <a:extLst>
            <a:ext uri="{FF2B5EF4-FFF2-40B4-BE49-F238E27FC236}">
              <a16:creationId xmlns:a16="http://schemas.microsoft.com/office/drawing/2014/main" id="{2E4B1635-B65F-47CD-A7C4-E41C2536E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810375" y="2266951"/>
          <a:ext cx="381000" cy="285750"/>
        </a:xfrm>
        <a:prstGeom prst="rect">
          <a:avLst/>
        </a:prstGeom>
      </xdr:spPr>
    </xdr:pic>
    <xdr:clientData/>
  </xdr:oneCellAnchor>
  <xdr:oneCellAnchor>
    <xdr:from>
      <xdr:col>124</xdr:col>
      <xdr:colOff>0</xdr:colOff>
      <xdr:row>6</xdr:row>
      <xdr:rowOff>47625</xdr:rowOff>
    </xdr:from>
    <xdr:ext cx="381000" cy="428625"/>
    <xdr:pic>
      <xdr:nvPicPr>
        <xdr:cNvPr id="53" name="Grafický objekt 52" descr="Šipka: nepatrné zakřivení">
          <a:hlinkClick xmlns:r="http://schemas.openxmlformats.org/officeDocument/2006/relationships" r:id="rId14" tooltip="DALŠÍ"/>
          <a:extLst>
            <a:ext uri="{FF2B5EF4-FFF2-40B4-BE49-F238E27FC236}">
              <a16:creationId xmlns:a16="http://schemas.microsoft.com/office/drawing/2014/main" id="{54668964-A132-4B8A-95BA-9CC7241C9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0230802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122</xdr:col>
      <xdr:colOff>0</xdr:colOff>
      <xdr:row>6</xdr:row>
      <xdr:rowOff>47625</xdr:rowOff>
    </xdr:from>
    <xdr:ext cx="381000" cy="428625"/>
    <xdr:pic>
      <xdr:nvPicPr>
        <xdr:cNvPr id="54" name="Grafický objekt 53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704F6A06-DF1B-4A40-802C-45DAADB18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154602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123</xdr:col>
      <xdr:colOff>0</xdr:colOff>
      <xdr:row>6</xdr:row>
      <xdr:rowOff>47626</xdr:rowOff>
    </xdr:from>
    <xdr:ext cx="381000" cy="428624"/>
    <xdr:pic>
      <xdr:nvPicPr>
        <xdr:cNvPr id="55" name="Grafický objekt 54" descr="Šipka: nepatrné zakřivení">
          <a:hlinkClick xmlns:r="http://schemas.openxmlformats.org/officeDocument/2006/relationships" r:id="rId12" tooltip="ZPĚT"/>
          <a:extLst>
            <a:ext uri="{FF2B5EF4-FFF2-40B4-BE49-F238E27FC236}">
              <a16:creationId xmlns:a16="http://schemas.microsoft.com/office/drawing/2014/main" id="{D092040A-DF58-476A-A53D-F09F8EA3A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10800000">
          <a:off x="101927025" y="800101"/>
          <a:ext cx="381000" cy="42862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1</xdr:rowOff>
    </xdr:from>
    <xdr:ext cx="381000" cy="285750"/>
    <xdr:pic>
      <xdr:nvPicPr>
        <xdr:cNvPr id="56" name="Grafický objekt 55" descr="Šipka: nepatrné zakřivení">
          <a:hlinkClick xmlns:r="http://schemas.openxmlformats.org/officeDocument/2006/relationships" r:id="rId13" tooltip="PŘEJDI"/>
          <a:extLst>
            <a:ext uri="{FF2B5EF4-FFF2-40B4-BE49-F238E27FC236}">
              <a16:creationId xmlns:a16="http://schemas.microsoft.com/office/drawing/2014/main" id="{727228EA-3045-455F-8B3C-F73426407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000875" y="2571751"/>
          <a:ext cx="381000" cy="285750"/>
        </a:xfrm>
        <a:prstGeom prst="rect">
          <a:avLst/>
        </a:prstGeom>
      </xdr:spPr>
    </xdr:pic>
    <xdr:clientData/>
  </xdr:oneCellAnchor>
  <xdr:oneCellAnchor>
    <xdr:from>
      <xdr:col>147</xdr:col>
      <xdr:colOff>0</xdr:colOff>
      <xdr:row>6</xdr:row>
      <xdr:rowOff>47625</xdr:rowOff>
    </xdr:from>
    <xdr:ext cx="381000" cy="428625"/>
    <xdr:pic>
      <xdr:nvPicPr>
        <xdr:cNvPr id="58" name="Grafický objekt 57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67B180C5-C981-4365-B3EF-07BE14524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2240577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148</xdr:col>
      <xdr:colOff>0</xdr:colOff>
      <xdr:row>6</xdr:row>
      <xdr:rowOff>47626</xdr:rowOff>
    </xdr:from>
    <xdr:ext cx="381000" cy="428624"/>
    <xdr:pic>
      <xdr:nvPicPr>
        <xdr:cNvPr id="59" name="Grafický objekt 58" descr="Šipka: nepatrné zakřivení">
          <a:hlinkClick xmlns:r="http://schemas.openxmlformats.org/officeDocument/2006/relationships" r:id="rId13" tooltip="ZPĚT"/>
          <a:extLst>
            <a:ext uri="{FF2B5EF4-FFF2-40B4-BE49-F238E27FC236}">
              <a16:creationId xmlns:a16="http://schemas.microsoft.com/office/drawing/2014/main" id="{33314584-47F3-494E-80B0-8DA304D14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10800000">
          <a:off x="122786775" y="800101"/>
          <a:ext cx="381000" cy="42862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19</xdr:row>
      <xdr:rowOff>1</xdr:rowOff>
    </xdr:from>
    <xdr:ext cx="381000" cy="285750"/>
    <xdr:pic>
      <xdr:nvPicPr>
        <xdr:cNvPr id="60" name="Grafický objekt 59" descr="Šipka: nepatrné zakřivení">
          <a:hlinkClick xmlns:r="http://schemas.openxmlformats.org/officeDocument/2006/relationships" r:id="rId14" tooltip="PŘEJDI"/>
          <a:extLst>
            <a:ext uri="{FF2B5EF4-FFF2-40B4-BE49-F238E27FC236}">
              <a16:creationId xmlns:a16="http://schemas.microsoft.com/office/drawing/2014/main" id="{9F4C0477-2683-4918-B336-B05B803F9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000875" y="2876551"/>
          <a:ext cx="381000" cy="285750"/>
        </a:xfrm>
        <a:prstGeom prst="rect">
          <a:avLst/>
        </a:prstGeom>
      </xdr:spPr>
    </xdr:pic>
    <xdr:clientData/>
  </xdr:oneCellAnchor>
  <xdr:oneCellAnchor>
    <xdr:from>
      <xdr:col>10</xdr:col>
      <xdr:colOff>133349</xdr:colOff>
      <xdr:row>0</xdr:row>
      <xdr:rowOff>0</xdr:rowOff>
    </xdr:from>
    <xdr:ext cx="466725" cy="466724"/>
    <xdr:pic>
      <xdr:nvPicPr>
        <xdr:cNvPr id="65" name="Obrázek 64">
          <a:extLst>
            <a:ext uri="{FF2B5EF4-FFF2-40B4-BE49-F238E27FC236}">
              <a16:creationId xmlns:a16="http://schemas.microsoft.com/office/drawing/2014/main" id="{5DC625BC-F49A-483F-AAB2-2C631BD18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9324" y="0"/>
          <a:ext cx="466725" cy="466724"/>
        </a:xfrm>
        <a:prstGeom prst="rect">
          <a:avLst/>
        </a:prstGeom>
      </xdr:spPr>
    </xdr:pic>
    <xdr:clientData/>
  </xdr:oneCellAnchor>
  <xdr:oneCellAnchor>
    <xdr:from>
      <xdr:col>34</xdr:col>
      <xdr:colOff>95250</xdr:colOff>
      <xdr:row>0</xdr:row>
      <xdr:rowOff>0</xdr:rowOff>
    </xdr:from>
    <xdr:ext cx="466725" cy="466724"/>
    <xdr:pic>
      <xdr:nvPicPr>
        <xdr:cNvPr id="66" name="Obrázek 65">
          <a:extLst>
            <a:ext uri="{FF2B5EF4-FFF2-40B4-BE49-F238E27FC236}">
              <a16:creationId xmlns:a16="http://schemas.microsoft.com/office/drawing/2014/main" id="{A799D1FC-F927-4758-9C84-D4FE70567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700" y="0"/>
          <a:ext cx="466725" cy="466724"/>
        </a:xfrm>
        <a:prstGeom prst="rect">
          <a:avLst/>
        </a:prstGeom>
      </xdr:spPr>
    </xdr:pic>
    <xdr:clientData/>
  </xdr:oneCellAnchor>
  <xdr:oneCellAnchor>
    <xdr:from>
      <xdr:col>58</xdr:col>
      <xdr:colOff>104774</xdr:colOff>
      <xdr:row>0</xdr:row>
      <xdr:rowOff>0</xdr:rowOff>
    </xdr:from>
    <xdr:ext cx="466725" cy="466724"/>
    <xdr:pic>
      <xdr:nvPicPr>
        <xdr:cNvPr id="67" name="Obrázek 66">
          <a:extLst>
            <a:ext uri="{FF2B5EF4-FFF2-40B4-BE49-F238E27FC236}">
              <a16:creationId xmlns:a16="http://schemas.microsoft.com/office/drawing/2014/main" id="{2810DC48-E4B2-4A7B-9A9E-E781F0426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23299" y="0"/>
          <a:ext cx="466725" cy="466724"/>
        </a:xfrm>
        <a:prstGeom prst="rect">
          <a:avLst/>
        </a:prstGeom>
      </xdr:spPr>
    </xdr:pic>
    <xdr:clientData/>
  </xdr:oneCellAnchor>
  <xdr:oneCellAnchor>
    <xdr:from>
      <xdr:col>82</xdr:col>
      <xdr:colOff>142874</xdr:colOff>
      <xdr:row>0</xdr:row>
      <xdr:rowOff>0</xdr:rowOff>
    </xdr:from>
    <xdr:ext cx="466725" cy="466724"/>
    <xdr:pic>
      <xdr:nvPicPr>
        <xdr:cNvPr id="68" name="Obrázek 67">
          <a:extLst>
            <a:ext uri="{FF2B5EF4-FFF2-40B4-BE49-F238E27FC236}">
              <a16:creationId xmlns:a16="http://schemas.microsoft.com/office/drawing/2014/main" id="{4E177C21-DEF8-408B-B224-1F063F2E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14949" y="0"/>
          <a:ext cx="466725" cy="466724"/>
        </a:xfrm>
        <a:prstGeom prst="rect">
          <a:avLst/>
        </a:prstGeom>
      </xdr:spPr>
    </xdr:pic>
    <xdr:clientData/>
  </xdr:oneCellAnchor>
  <xdr:oneCellAnchor>
    <xdr:from>
      <xdr:col>106</xdr:col>
      <xdr:colOff>133349</xdr:colOff>
      <xdr:row>0</xdr:row>
      <xdr:rowOff>0</xdr:rowOff>
    </xdr:from>
    <xdr:ext cx="466725" cy="466724"/>
    <xdr:pic>
      <xdr:nvPicPr>
        <xdr:cNvPr id="69" name="Obrázek 68">
          <a:extLst>
            <a:ext uri="{FF2B5EF4-FFF2-40B4-BE49-F238E27FC236}">
              <a16:creationId xmlns:a16="http://schemas.microsoft.com/office/drawing/2014/main" id="{F7CFA268-CE89-4D50-8470-55FF02801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8974" y="0"/>
          <a:ext cx="466725" cy="466724"/>
        </a:xfrm>
        <a:prstGeom prst="rect">
          <a:avLst/>
        </a:prstGeom>
      </xdr:spPr>
    </xdr:pic>
    <xdr:clientData/>
  </xdr:oneCellAnchor>
  <xdr:oneCellAnchor>
    <xdr:from>
      <xdr:col>133</xdr:col>
      <xdr:colOff>0</xdr:colOff>
      <xdr:row>0</xdr:row>
      <xdr:rowOff>0</xdr:rowOff>
    </xdr:from>
    <xdr:ext cx="466725" cy="466724"/>
    <xdr:pic>
      <xdr:nvPicPr>
        <xdr:cNvPr id="70" name="Obrázek 69">
          <a:extLst>
            <a:ext uri="{FF2B5EF4-FFF2-40B4-BE49-F238E27FC236}">
              <a16:creationId xmlns:a16="http://schemas.microsoft.com/office/drawing/2014/main" id="{4F85381D-3AB9-44A7-981C-558CB7EFB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5300" y="0"/>
          <a:ext cx="466725" cy="466724"/>
        </a:xfrm>
        <a:prstGeom prst="rect">
          <a:avLst/>
        </a:prstGeom>
      </xdr:spPr>
    </xdr:pic>
    <xdr:clientData/>
  </xdr:oneCellAnchor>
  <xdr:twoCellAnchor editAs="absolute">
    <xdr:from>
      <xdr:col>3</xdr:col>
      <xdr:colOff>0</xdr:colOff>
      <xdr:row>4</xdr:row>
      <xdr:rowOff>0</xdr:rowOff>
    </xdr:from>
    <xdr:to>
      <xdr:col>3</xdr:col>
      <xdr:colOff>1872000</xdr:colOff>
      <xdr:row>5</xdr:row>
      <xdr:rowOff>0</xdr:rowOff>
    </xdr:to>
    <xdr:sp macro="" textlink="">
      <xdr:nvSpPr>
        <xdr:cNvPr id="38" name="Obdélník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638840-87EA-45EF-93EA-AA9C5EFD4C40}"/>
            </a:ext>
          </a:extLst>
        </xdr:cNvPr>
        <xdr:cNvSpPr/>
      </xdr:nvSpPr>
      <xdr:spPr>
        <a:xfrm>
          <a:off x="1228725" y="466725"/>
          <a:ext cx="1872000" cy="238125"/>
        </a:xfrm>
        <a:prstGeom prst="rect">
          <a:avLst/>
        </a:prstGeom>
        <a:solidFill>
          <a:schemeClr val="accent6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cs-CZ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 - Příspěvky</a:t>
          </a:r>
          <a:r>
            <a:rPr lang="cs-CZ" sz="10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na činnost RSHb</a:t>
          </a:r>
          <a:endParaRPr lang="cs-CZ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absolute">
    <xdr:from>
      <xdr:col>3</xdr:col>
      <xdr:colOff>1872000</xdr:colOff>
      <xdr:row>4</xdr:row>
      <xdr:rowOff>1904</xdr:rowOff>
    </xdr:from>
    <xdr:to>
      <xdr:col>4</xdr:col>
      <xdr:colOff>2580</xdr:colOff>
      <xdr:row>5</xdr:row>
      <xdr:rowOff>1904</xdr:rowOff>
    </xdr:to>
    <xdr:sp macro="" textlink="">
      <xdr:nvSpPr>
        <xdr:cNvPr id="41" name="Obdélník 4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2CD4B82-CC2D-4D77-96CF-4D949A9034D9}"/>
            </a:ext>
          </a:extLst>
        </xdr:cNvPr>
        <xdr:cNvSpPr/>
      </xdr:nvSpPr>
      <xdr:spPr>
        <a:xfrm>
          <a:off x="3100725" y="466724"/>
          <a:ext cx="1872000" cy="238125"/>
        </a:xfrm>
        <a:prstGeom prst="rect">
          <a:avLst/>
        </a:prstGeom>
        <a:solidFill>
          <a:schemeClr val="accent4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cs-CZ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 - Příspěvky</a:t>
          </a:r>
          <a:r>
            <a:rPr lang="cs-CZ" sz="10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na rozvoj RSHb</a:t>
          </a:r>
          <a:endParaRPr lang="cs-CZ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absolute">
    <xdr:from>
      <xdr:col>4</xdr:col>
      <xdr:colOff>2580</xdr:colOff>
      <xdr:row>4</xdr:row>
      <xdr:rowOff>1904</xdr:rowOff>
    </xdr:from>
    <xdr:to>
      <xdr:col>5</xdr:col>
      <xdr:colOff>948750</xdr:colOff>
      <xdr:row>5</xdr:row>
      <xdr:rowOff>1904</xdr:rowOff>
    </xdr:to>
    <xdr:sp macro="" textlink="">
      <xdr:nvSpPr>
        <xdr:cNvPr id="42" name="Obdélník 4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8304C63-17AC-4492-98AA-E3FE3E83F800}"/>
            </a:ext>
          </a:extLst>
        </xdr:cNvPr>
        <xdr:cNvSpPr/>
      </xdr:nvSpPr>
      <xdr:spPr>
        <a:xfrm>
          <a:off x="4972725" y="468629"/>
          <a:ext cx="1872000" cy="238125"/>
        </a:xfrm>
        <a:prstGeom prst="rect">
          <a:avLst/>
        </a:prstGeom>
        <a:solidFill>
          <a:srgbClr val="C0000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r>
            <a:rPr lang="cs-CZ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Formulář žádosti pro TISK</a:t>
          </a:r>
          <a:endParaRPr lang="cs-CZ" sz="1000">
            <a:effectLst/>
          </a:endParaRPr>
        </a:p>
      </xdr:txBody>
    </xdr:sp>
    <xdr:clientData/>
  </xdr:twoCellAnchor>
  <xdr:twoCellAnchor editAs="absolute">
    <xdr:from>
      <xdr:col>2</xdr:col>
      <xdr:colOff>0</xdr:colOff>
      <xdr:row>32</xdr:row>
      <xdr:rowOff>0</xdr:rowOff>
    </xdr:from>
    <xdr:to>
      <xdr:col>2</xdr:col>
      <xdr:colOff>466725</xdr:colOff>
      <xdr:row>35</xdr:row>
      <xdr:rowOff>9524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93B15AC1-C416-4D86-B0A0-1B0028636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867275"/>
          <a:ext cx="466725" cy="466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2</xdr:col>
      <xdr:colOff>371474</xdr:colOff>
      <xdr:row>4</xdr:row>
      <xdr:rowOff>1904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3202981-DBF8-487E-AE32-D538221AB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466725" cy="4667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47625</xdr:rowOff>
    </xdr:from>
    <xdr:to>
      <xdr:col>8</xdr:col>
      <xdr:colOff>0</xdr:colOff>
      <xdr:row>8</xdr:row>
      <xdr:rowOff>0</xdr:rowOff>
    </xdr:to>
    <xdr:pic>
      <xdr:nvPicPr>
        <xdr:cNvPr id="3" name="Grafický objekt 2" descr="Domov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4EE4C9-F2EE-4211-9BAB-AC73F209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324725" y="800100"/>
          <a:ext cx="381000" cy="4286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6</xdr:row>
      <xdr:rowOff>47625</xdr:rowOff>
    </xdr:from>
    <xdr:to>
      <xdr:col>27</xdr:col>
      <xdr:colOff>0</xdr:colOff>
      <xdr:row>8</xdr:row>
      <xdr:rowOff>0</xdr:rowOff>
    </xdr:to>
    <xdr:pic>
      <xdr:nvPicPr>
        <xdr:cNvPr id="4" name="Grafický objekt 3" descr="Šipka: nepatrné zakřivení">
          <a:hlinkClick xmlns:r="http://schemas.openxmlformats.org/officeDocument/2006/relationships" r:id="rId5" tooltip="DALŠÍ"/>
          <a:extLst>
            <a:ext uri="{FF2B5EF4-FFF2-40B4-BE49-F238E27FC236}">
              <a16:creationId xmlns:a16="http://schemas.microsoft.com/office/drawing/2014/main" id="{8B3E1C63-4097-414E-9EAD-167F38CC6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8098750" y="800100"/>
          <a:ext cx="381000" cy="42862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6</xdr:row>
      <xdr:rowOff>47625</xdr:rowOff>
    </xdr:from>
    <xdr:to>
      <xdr:col>25</xdr:col>
      <xdr:colOff>0</xdr:colOff>
      <xdr:row>8</xdr:row>
      <xdr:rowOff>0</xdr:rowOff>
    </xdr:to>
    <xdr:pic>
      <xdr:nvPicPr>
        <xdr:cNvPr id="5" name="Grafický objekt 4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578253CC-2636-4E43-AA72-1C6C55634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7336750" y="800100"/>
          <a:ext cx="381000" cy="4286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1</xdr:rowOff>
    </xdr:from>
    <xdr:to>
      <xdr:col>8</xdr:col>
      <xdr:colOff>0</xdr:colOff>
      <xdr:row>10</xdr:row>
      <xdr:rowOff>133351</xdr:rowOff>
    </xdr:to>
    <xdr:pic>
      <xdr:nvPicPr>
        <xdr:cNvPr id="6" name="Grafický objekt 5" descr="Šipka: nepatrné zakřivení">
          <a:hlinkClick xmlns:r="http://schemas.openxmlformats.org/officeDocument/2006/relationships" r:id="rId8" tooltip="PŘEJDI"/>
          <a:extLst>
            <a:ext uri="{FF2B5EF4-FFF2-40B4-BE49-F238E27FC236}">
              <a16:creationId xmlns:a16="http://schemas.microsoft.com/office/drawing/2014/main" id="{31058AE8-1389-46E4-92A5-78CA063BB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000875" y="1647826"/>
          <a:ext cx="381000" cy="285750"/>
        </a:xfrm>
        <a:prstGeom prst="rect">
          <a:avLst/>
        </a:prstGeom>
      </xdr:spPr>
    </xdr:pic>
    <xdr:clientData/>
  </xdr:twoCellAnchor>
  <xdr:oneCellAnchor>
    <xdr:from>
      <xdr:col>50</xdr:col>
      <xdr:colOff>0</xdr:colOff>
      <xdr:row>6</xdr:row>
      <xdr:rowOff>47625</xdr:rowOff>
    </xdr:from>
    <xdr:ext cx="381000" cy="428625"/>
    <xdr:pic>
      <xdr:nvPicPr>
        <xdr:cNvPr id="7" name="Grafický objekt 6" descr="Šipka: nepatrné zakřivení">
          <a:hlinkClick xmlns:r="http://schemas.openxmlformats.org/officeDocument/2006/relationships" r:id="rId9" tooltip="DALŠÍ"/>
          <a:extLst>
            <a:ext uri="{FF2B5EF4-FFF2-40B4-BE49-F238E27FC236}">
              <a16:creationId xmlns:a16="http://schemas.microsoft.com/office/drawing/2014/main" id="{BE5B31E8-60E6-46D2-9864-8B56E1852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747700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48</xdr:col>
      <xdr:colOff>0</xdr:colOff>
      <xdr:row>6</xdr:row>
      <xdr:rowOff>47625</xdr:rowOff>
    </xdr:from>
    <xdr:ext cx="381000" cy="428625"/>
    <xdr:pic>
      <xdr:nvPicPr>
        <xdr:cNvPr id="8" name="Grafický objekt 7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C55FA8A2-EE2C-426C-93BB-C77144E74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985700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49</xdr:col>
      <xdr:colOff>0</xdr:colOff>
      <xdr:row>6</xdr:row>
      <xdr:rowOff>47626</xdr:rowOff>
    </xdr:from>
    <xdr:ext cx="381000" cy="428624"/>
    <xdr:pic>
      <xdr:nvPicPr>
        <xdr:cNvPr id="9" name="Grafický objekt 8" descr="Šipka: nepatrné zakřivení">
          <a:hlinkClick xmlns:r="http://schemas.openxmlformats.org/officeDocument/2006/relationships" r:id="rId8" tooltip="ZPĚT"/>
          <a:extLst>
            <a:ext uri="{FF2B5EF4-FFF2-40B4-BE49-F238E27FC236}">
              <a16:creationId xmlns:a16="http://schemas.microsoft.com/office/drawing/2014/main" id="{76F42D80-0171-4152-AD52-A01CCE699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10800000">
          <a:off x="38366700" y="800101"/>
          <a:ext cx="381000" cy="42862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1</xdr:rowOff>
    </xdr:from>
    <xdr:ext cx="381000" cy="285750"/>
    <xdr:pic>
      <xdr:nvPicPr>
        <xdr:cNvPr id="10" name="Grafický objekt 9" descr="Šipka: nepatrné zakřivení">
          <a:hlinkClick xmlns:r="http://schemas.openxmlformats.org/officeDocument/2006/relationships" r:id="rId5" tooltip="PŘEJDI"/>
          <a:extLst>
            <a:ext uri="{FF2B5EF4-FFF2-40B4-BE49-F238E27FC236}">
              <a16:creationId xmlns:a16="http://schemas.microsoft.com/office/drawing/2014/main" id="{137A1B9D-DF07-40CF-A573-32823E160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000875" y="1962151"/>
          <a:ext cx="381000" cy="285750"/>
        </a:xfrm>
        <a:prstGeom prst="rect">
          <a:avLst/>
        </a:prstGeom>
      </xdr:spPr>
    </xdr:pic>
    <xdr:clientData/>
  </xdr:oneCellAnchor>
  <xdr:oneCellAnchor>
    <xdr:from>
      <xdr:col>99</xdr:col>
      <xdr:colOff>0</xdr:colOff>
      <xdr:row>6</xdr:row>
      <xdr:rowOff>38100</xdr:rowOff>
    </xdr:from>
    <xdr:ext cx="381000" cy="428625"/>
    <xdr:pic>
      <xdr:nvPicPr>
        <xdr:cNvPr id="12" name="Grafický objekt 11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E92FF3E8-EAC4-43CC-9C52-71948302C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7273825" y="790575"/>
          <a:ext cx="381000" cy="428625"/>
        </a:xfrm>
        <a:prstGeom prst="rect">
          <a:avLst/>
        </a:prstGeom>
      </xdr:spPr>
    </xdr:pic>
    <xdr:clientData/>
  </xdr:oneCellAnchor>
  <xdr:oneCellAnchor>
    <xdr:from>
      <xdr:col>100</xdr:col>
      <xdr:colOff>0</xdr:colOff>
      <xdr:row>6</xdr:row>
      <xdr:rowOff>47626</xdr:rowOff>
    </xdr:from>
    <xdr:ext cx="381000" cy="428624"/>
    <xdr:pic>
      <xdr:nvPicPr>
        <xdr:cNvPr id="13" name="Grafický objekt 12" descr="Šipka: nepatrné zakřivení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A05121C-9C00-4601-A578-1D85505FA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10800000">
          <a:off x="57654825" y="800101"/>
          <a:ext cx="381000" cy="42862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1</xdr:rowOff>
    </xdr:from>
    <xdr:ext cx="381000" cy="285750"/>
    <xdr:pic>
      <xdr:nvPicPr>
        <xdr:cNvPr id="14" name="Grafický objekt 13" descr="Šipka: nepatrné zakřivení">
          <a:hlinkClick xmlns:r="http://schemas.openxmlformats.org/officeDocument/2006/relationships" r:id="rId12" tooltip="PŘEJDI"/>
          <a:extLst>
            <a:ext uri="{FF2B5EF4-FFF2-40B4-BE49-F238E27FC236}">
              <a16:creationId xmlns:a16="http://schemas.microsoft.com/office/drawing/2014/main" id="{7D3C7EFE-F02F-406C-86ED-81F4AD5B1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000875" y="2266951"/>
          <a:ext cx="381000" cy="285750"/>
        </a:xfrm>
        <a:prstGeom prst="rect">
          <a:avLst/>
        </a:prstGeom>
      </xdr:spPr>
    </xdr:pic>
    <xdr:clientData/>
  </xdr:oneCellAnchor>
  <xdr:oneCellAnchor>
    <xdr:from>
      <xdr:col>10</xdr:col>
      <xdr:colOff>95249</xdr:colOff>
      <xdr:row>0</xdr:row>
      <xdr:rowOff>0</xdr:rowOff>
    </xdr:from>
    <xdr:ext cx="466725" cy="466724"/>
    <xdr:pic>
      <xdr:nvPicPr>
        <xdr:cNvPr id="30" name="Obrázek 29">
          <a:extLst>
            <a:ext uri="{FF2B5EF4-FFF2-40B4-BE49-F238E27FC236}">
              <a16:creationId xmlns:a16="http://schemas.microsoft.com/office/drawing/2014/main" id="{CB099E2D-ABA6-4970-974B-6E2190D06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24" y="0"/>
          <a:ext cx="466725" cy="466724"/>
        </a:xfrm>
        <a:prstGeom prst="rect">
          <a:avLst/>
        </a:prstGeom>
      </xdr:spPr>
    </xdr:pic>
    <xdr:clientData/>
  </xdr:oneCellAnchor>
  <xdr:oneCellAnchor>
    <xdr:from>
      <xdr:col>34</xdr:col>
      <xdr:colOff>142874</xdr:colOff>
      <xdr:row>0</xdr:row>
      <xdr:rowOff>0</xdr:rowOff>
    </xdr:from>
    <xdr:ext cx="466725" cy="466724"/>
    <xdr:pic>
      <xdr:nvPicPr>
        <xdr:cNvPr id="31" name="Obrázek 30">
          <a:extLst>
            <a:ext uri="{FF2B5EF4-FFF2-40B4-BE49-F238E27FC236}">
              <a16:creationId xmlns:a16="http://schemas.microsoft.com/office/drawing/2014/main" id="{968E345C-9533-4C4C-80FB-83E802817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2199" y="0"/>
          <a:ext cx="466725" cy="466724"/>
        </a:xfrm>
        <a:prstGeom prst="rect">
          <a:avLst/>
        </a:prstGeom>
      </xdr:spPr>
    </xdr:pic>
    <xdr:clientData/>
  </xdr:oneCellAnchor>
  <xdr:oneCellAnchor>
    <xdr:from>
      <xdr:col>85</xdr:col>
      <xdr:colOff>142874</xdr:colOff>
      <xdr:row>0</xdr:row>
      <xdr:rowOff>0</xdr:rowOff>
    </xdr:from>
    <xdr:ext cx="466725" cy="466724"/>
    <xdr:pic>
      <xdr:nvPicPr>
        <xdr:cNvPr id="32" name="Obrázek 31">
          <a:extLst>
            <a:ext uri="{FF2B5EF4-FFF2-40B4-BE49-F238E27FC236}">
              <a16:creationId xmlns:a16="http://schemas.microsoft.com/office/drawing/2014/main" id="{39D427B4-C6E5-453F-812B-1118B1631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20324" y="0"/>
          <a:ext cx="466725" cy="466724"/>
        </a:xfrm>
        <a:prstGeom prst="rect">
          <a:avLst/>
        </a:prstGeom>
      </xdr:spPr>
    </xdr:pic>
    <xdr:clientData/>
  </xdr:oneCellAnchor>
  <xdr:twoCellAnchor editAs="absolute">
    <xdr:from>
      <xdr:col>3</xdr:col>
      <xdr:colOff>0</xdr:colOff>
      <xdr:row>4</xdr:row>
      <xdr:rowOff>0</xdr:rowOff>
    </xdr:from>
    <xdr:to>
      <xdr:col>3</xdr:col>
      <xdr:colOff>1872000</xdr:colOff>
      <xdr:row>5</xdr:row>
      <xdr:rowOff>0</xdr:rowOff>
    </xdr:to>
    <xdr:sp macro="" textlink="">
      <xdr:nvSpPr>
        <xdr:cNvPr id="37" name="Obdélník 3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813E8E2-77F4-461D-8650-22085AF1AE95}"/>
            </a:ext>
          </a:extLst>
        </xdr:cNvPr>
        <xdr:cNvSpPr/>
      </xdr:nvSpPr>
      <xdr:spPr>
        <a:xfrm>
          <a:off x="1228725" y="466725"/>
          <a:ext cx="1872000" cy="238125"/>
        </a:xfrm>
        <a:prstGeom prst="rect">
          <a:avLst/>
        </a:prstGeom>
        <a:solidFill>
          <a:schemeClr val="accent6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cs-CZ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 - Příspěvky</a:t>
          </a:r>
          <a:r>
            <a:rPr lang="cs-CZ" sz="10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na činnost RSHb</a:t>
          </a:r>
          <a:endParaRPr lang="cs-CZ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absolute">
    <xdr:from>
      <xdr:col>3</xdr:col>
      <xdr:colOff>1872000</xdr:colOff>
      <xdr:row>4</xdr:row>
      <xdr:rowOff>1904</xdr:rowOff>
    </xdr:from>
    <xdr:to>
      <xdr:col>4</xdr:col>
      <xdr:colOff>2580</xdr:colOff>
      <xdr:row>5</xdr:row>
      <xdr:rowOff>1904</xdr:rowOff>
    </xdr:to>
    <xdr:sp macro="" textlink="">
      <xdr:nvSpPr>
        <xdr:cNvPr id="45" name="Obdélník 4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49D2612-320D-416F-B6AE-7A831684BE23}"/>
            </a:ext>
          </a:extLst>
        </xdr:cNvPr>
        <xdr:cNvSpPr/>
      </xdr:nvSpPr>
      <xdr:spPr>
        <a:xfrm>
          <a:off x="3100725" y="468629"/>
          <a:ext cx="1872000" cy="238125"/>
        </a:xfrm>
        <a:prstGeom prst="rect">
          <a:avLst/>
        </a:prstGeom>
        <a:solidFill>
          <a:schemeClr val="accent4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cs-CZ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 - Příspěvky</a:t>
          </a:r>
          <a:r>
            <a:rPr lang="cs-CZ" sz="10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na rozvoj RSHb</a:t>
          </a:r>
          <a:endParaRPr lang="cs-CZ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75</xdr:col>
      <xdr:colOff>0</xdr:colOff>
      <xdr:row>6</xdr:row>
      <xdr:rowOff>47625</xdr:rowOff>
    </xdr:from>
    <xdr:ext cx="381000" cy="428625"/>
    <xdr:pic>
      <xdr:nvPicPr>
        <xdr:cNvPr id="46" name="Grafický objekt 45" descr="Domov">
          <a:hlinkClick xmlns:r="http://schemas.openxmlformats.org/officeDocument/2006/relationships" r:id="rId2" tooltip="DOMŮ"/>
          <a:extLst>
            <a:ext uri="{FF2B5EF4-FFF2-40B4-BE49-F238E27FC236}">
              <a16:creationId xmlns:a16="http://schemas.microsoft.com/office/drawing/2014/main" id="{4CC4FBFA-50A5-4219-9462-70AD9DFD3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6624875" y="800100"/>
          <a:ext cx="381000" cy="428625"/>
        </a:xfrm>
        <a:prstGeom prst="rect">
          <a:avLst/>
        </a:prstGeom>
      </xdr:spPr>
    </xdr:pic>
    <xdr:clientData/>
  </xdr:oneCellAnchor>
  <xdr:oneCellAnchor>
    <xdr:from>
      <xdr:col>76</xdr:col>
      <xdr:colOff>0</xdr:colOff>
      <xdr:row>6</xdr:row>
      <xdr:rowOff>47626</xdr:rowOff>
    </xdr:from>
    <xdr:ext cx="381000" cy="428624"/>
    <xdr:pic>
      <xdr:nvPicPr>
        <xdr:cNvPr id="47" name="Grafický objekt 46" descr="Šipka: nepatrné zakřivení">
          <a:hlinkClick xmlns:r="http://schemas.openxmlformats.org/officeDocument/2006/relationships" r:id="rId5" tooltip="ZPĚT"/>
          <a:extLst>
            <a:ext uri="{FF2B5EF4-FFF2-40B4-BE49-F238E27FC236}">
              <a16:creationId xmlns:a16="http://schemas.microsoft.com/office/drawing/2014/main" id="{7E2DC779-23C8-4D6F-BF7F-BA39F8A0B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10800000">
          <a:off x="47005875" y="800101"/>
          <a:ext cx="381000" cy="428624"/>
        </a:xfrm>
        <a:prstGeom prst="rect">
          <a:avLst/>
        </a:prstGeom>
      </xdr:spPr>
    </xdr:pic>
    <xdr:clientData/>
  </xdr:oneCellAnchor>
  <xdr:oneCellAnchor>
    <xdr:from>
      <xdr:col>58</xdr:col>
      <xdr:colOff>142874</xdr:colOff>
      <xdr:row>0</xdr:row>
      <xdr:rowOff>0</xdr:rowOff>
    </xdr:from>
    <xdr:ext cx="466725" cy="466724"/>
    <xdr:pic>
      <xdr:nvPicPr>
        <xdr:cNvPr id="48" name="Obrázek 47">
          <a:extLst>
            <a:ext uri="{FF2B5EF4-FFF2-40B4-BE49-F238E27FC236}">
              <a16:creationId xmlns:a16="http://schemas.microsoft.com/office/drawing/2014/main" id="{E3A552E4-F54F-4AB0-94C7-632AEFDF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1149" y="0"/>
          <a:ext cx="466725" cy="466724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1</xdr:rowOff>
    </xdr:from>
    <xdr:ext cx="381000" cy="285750"/>
    <xdr:pic>
      <xdr:nvPicPr>
        <xdr:cNvPr id="49" name="Grafický objekt 48" descr="Šipka: nepatrné zakřivení">
          <a:hlinkClick xmlns:r="http://schemas.openxmlformats.org/officeDocument/2006/relationships" r:id="rId9" tooltip="PŘEJDI"/>
          <a:extLst>
            <a:ext uri="{FF2B5EF4-FFF2-40B4-BE49-F238E27FC236}">
              <a16:creationId xmlns:a16="http://schemas.microsoft.com/office/drawing/2014/main" id="{8CE1459D-C7F8-42D6-B3C9-45695CC6F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324725" y="1962151"/>
          <a:ext cx="381000" cy="285750"/>
        </a:xfrm>
        <a:prstGeom prst="rect">
          <a:avLst/>
        </a:prstGeom>
      </xdr:spPr>
    </xdr:pic>
    <xdr:clientData/>
  </xdr:oneCellAnchor>
  <xdr:oneCellAnchor>
    <xdr:from>
      <xdr:col>77</xdr:col>
      <xdr:colOff>0</xdr:colOff>
      <xdr:row>6</xdr:row>
      <xdr:rowOff>47625</xdr:rowOff>
    </xdr:from>
    <xdr:ext cx="381000" cy="428625"/>
    <xdr:pic>
      <xdr:nvPicPr>
        <xdr:cNvPr id="50" name="Grafický objekt 49" descr="Šipka: nepatrné zakřivení">
          <a:hlinkClick xmlns:r="http://schemas.openxmlformats.org/officeDocument/2006/relationships" r:id="rId12" tooltip="DALŠÍ"/>
          <a:extLst>
            <a:ext uri="{FF2B5EF4-FFF2-40B4-BE49-F238E27FC236}">
              <a16:creationId xmlns:a16="http://schemas.microsoft.com/office/drawing/2014/main" id="{4B74B00D-2329-4F96-AC86-7B27557F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7386875" y="800100"/>
          <a:ext cx="381000" cy="428625"/>
        </a:xfrm>
        <a:prstGeom prst="rect">
          <a:avLst/>
        </a:prstGeom>
      </xdr:spPr>
    </xdr:pic>
    <xdr:clientData/>
  </xdr:oneCellAnchor>
  <xdr:twoCellAnchor editAs="absolute">
    <xdr:from>
      <xdr:col>4</xdr:col>
      <xdr:colOff>2580</xdr:colOff>
      <xdr:row>4</xdr:row>
      <xdr:rowOff>1904</xdr:rowOff>
    </xdr:from>
    <xdr:to>
      <xdr:col>5</xdr:col>
      <xdr:colOff>948750</xdr:colOff>
      <xdr:row>5</xdr:row>
      <xdr:rowOff>1904</xdr:rowOff>
    </xdr:to>
    <xdr:sp macro="" textlink="">
      <xdr:nvSpPr>
        <xdr:cNvPr id="41" name="Obdélník 4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53847CB-6B25-4123-8A5E-D43C54785ED3}"/>
            </a:ext>
          </a:extLst>
        </xdr:cNvPr>
        <xdr:cNvSpPr/>
      </xdr:nvSpPr>
      <xdr:spPr>
        <a:xfrm>
          <a:off x="4972725" y="468629"/>
          <a:ext cx="1872000" cy="238125"/>
        </a:xfrm>
        <a:prstGeom prst="rect">
          <a:avLst/>
        </a:prstGeom>
        <a:solidFill>
          <a:srgbClr val="C0000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r>
            <a:rPr lang="cs-CZ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Formulář žádosti pro TISK</a:t>
          </a:r>
          <a:endParaRPr lang="cs-CZ" sz="1000">
            <a:effectLst/>
          </a:endParaRPr>
        </a:p>
      </xdr:txBody>
    </xdr:sp>
    <xdr:clientData/>
  </xdr:twoCellAnchor>
  <xdr:twoCellAnchor editAs="absolute">
    <xdr:from>
      <xdr:col>2</xdr:col>
      <xdr:colOff>0</xdr:colOff>
      <xdr:row>32</xdr:row>
      <xdr:rowOff>0</xdr:rowOff>
    </xdr:from>
    <xdr:to>
      <xdr:col>2</xdr:col>
      <xdr:colOff>466725</xdr:colOff>
      <xdr:row>35</xdr:row>
      <xdr:rowOff>9524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D809616E-8C00-49F3-A3C9-633EF02EC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867275"/>
          <a:ext cx="466725" cy="4667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2</xdr:col>
      <xdr:colOff>371474</xdr:colOff>
      <xdr:row>4</xdr:row>
      <xdr:rowOff>1904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B684ACE-5650-4D0D-BE32-80D354AF9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466725" cy="46672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34200</xdr:colOff>
      <xdr:row>11</xdr:row>
      <xdr:rowOff>53250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184F369-3BB5-4EC2-BF9F-EE82EF4A1C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228725"/>
          <a:ext cx="720000" cy="720000"/>
        </a:xfrm>
        <a:prstGeom prst="rect">
          <a:avLst/>
        </a:prstGeom>
      </xdr:spPr>
    </xdr:pic>
    <xdr:clientData/>
  </xdr:twoCellAnchor>
  <xdr:twoCellAnchor editAs="absolute">
    <xdr:from>
      <xdr:col>3</xdr:col>
      <xdr:colOff>0</xdr:colOff>
      <xdr:row>4</xdr:row>
      <xdr:rowOff>0</xdr:rowOff>
    </xdr:from>
    <xdr:to>
      <xdr:col>4</xdr:col>
      <xdr:colOff>263661</xdr:colOff>
      <xdr:row>5</xdr:row>
      <xdr:rowOff>0</xdr:rowOff>
    </xdr:to>
    <xdr:sp macro="" textlink="">
      <xdr:nvSpPr>
        <xdr:cNvPr id="5" name="Obdélník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B8F676-FFBC-43A5-9E95-6028226DD6DE}"/>
            </a:ext>
          </a:extLst>
        </xdr:cNvPr>
        <xdr:cNvSpPr/>
      </xdr:nvSpPr>
      <xdr:spPr>
        <a:xfrm>
          <a:off x="1228725" y="466725"/>
          <a:ext cx="1873386" cy="238125"/>
        </a:xfrm>
        <a:prstGeom prst="rect">
          <a:avLst/>
        </a:prstGeom>
        <a:solidFill>
          <a:schemeClr val="accent6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cs-CZ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 - Příspěvky</a:t>
          </a:r>
          <a:r>
            <a:rPr lang="cs-CZ" sz="10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na činnost RSHb</a:t>
          </a:r>
          <a:endParaRPr lang="cs-CZ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absolute">
    <xdr:from>
      <xdr:col>4</xdr:col>
      <xdr:colOff>263661</xdr:colOff>
      <xdr:row>4</xdr:row>
      <xdr:rowOff>1</xdr:rowOff>
    </xdr:from>
    <xdr:to>
      <xdr:col>7</xdr:col>
      <xdr:colOff>287811</xdr:colOff>
      <xdr:row>5</xdr:row>
      <xdr:rowOff>1</xdr:rowOff>
    </xdr:to>
    <xdr:sp macro="" textlink="">
      <xdr:nvSpPr>
        <xdr:cNvPr id="8" name="Obdélník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0B171C-A94F-4457-B77B-5E481468CDAA}"/>
            </a:ext>
          </a:extLst>
        </xdr:cNvPr>
        <xdr:cNvSpPr/>
      </xdr:nvSpPr>
      <xdr:spPr>
        <a:xfrm>
          <a:off x="3102111" y="466726"/>
          <a:ext cx="1872000" cy="238125"/>
        </a:xfrm>
        <a:prstGeom prst="rect">
          <a:avLst/>
        </a:prstGeom>
        <a:solidFill>
          <a:schemeClr val="accent4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cs-CZ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 - Příspěvky</a:t>
          </a:r>
          <a:r>
            <a:rPr lang="cs-CZ" sz="10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na rozvoj RSHb</a:t>
          </a:r>
          <a:endParaRPr lang="cs-CZ" sz="10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absolute">
    <xdr:from>
      <xdr:col>7</xdr:col>
      <xdr:colOff>287811</xdr:colOff>
      <xdr:row>4</xdr:row>
      <xdr:rowOff>1904</xdr:rowOff>
    </xdr:from>
    <xdr:to>
      <xdr:col>13</xdr:col>
      <xdr:colOff>264336</xdr:colOff>
      <xdr:row>5</xdr:row>
      <xdr:rowOff>1904</xdr:rowOff>
    </xdr:to>
    <xdr:sp macro="" textlink="">
      <xdr:nvSpPr>
        <xdr:cNvPr id="9" name="Obdélník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BF9D35-2347-4690-A036-FB3FFF297616}"/>
            </a:ext>
          </a:extLst>
        </xdr:cNvPr>
        <xdr:cNvSpPr/>
      </xdr:nvSpPr>
      <xdr:spPr>
        <a:xfrm>
          <a:off x="4974111" y="468629"/>
          <a:ext cx="1872000" cy="238125"/>
        </a:xfrm>
        <a:prstGeom prst="rect">
          <a:avLst/>
        </a:prstGeom>
        <a:solidFill>
          <a:srgbClr val="C0000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cs-CZ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Formulář žádosti pro TISK</a:t>
          </a:r>
        </a:p>
      </xdr:txBody>
    </xdr:sp>
    <xdr:clientData/>
  </xdr:twoCellAnchor>
  <xdr:twoCellAnchor editAs="absolute">
    <xdr:from>
      <xdr:col>2</xdr:col>
      <xdr:colOff>0</xdr:colOff>
      <xdr:row>59</xdr:row>
      <xdr:rowOff>104776</xdr:rowOff>
    </xdr:from>
    <xdr:to>
      <xdr:col>2</xdr:col>
      <xdr:colOff>466725</xdr:colOff>
      <xdr:row>62</xdr:row>
      <xdr:rowOff>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369B8BD1-45E4-47D3-9D19-D0D02FF6F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077201"/>
          <a:ext cx="466725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apranec@cmshb.net?subject=&#381;&#225;dost%20o%20poskytnut&#237;%20neinvesti&#269;n&#237;ho%20p&#345;&#237;sp&#283;vku%20z%20rozpo&#269;tu%20&#218;RSHb%20pro%20rok%202018" TargetMode="External"/><Relationship Id="rId1" Type="http://schemas.openxmlformats.org/officeDocument/2006/relationships/hyperlink" Target="mailto:papranec@hokejbal.cz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7">
    <tabColor theme="9" tint="-0.499984740745262"/>
  </sheetPr>
  <dimension ref="A1:EZ233"/>
  <sheetViews>
    <sheetView showGridLines="0" showRowColHeaders="0" tabSelected="1" workbookViewId="0">
      <selection activeCell="A5" sqref="A5"/>
    </sheetView>
  </sheetViews>
  <sheetFormatPr defaultColWidth="8.7109375" defaultRowHeight="10.199999999999999" x14ac:dyDescent="0.2"/>
  <cols>
    <col min="1" max="2" width="1.7109375" style="3" customWidth="1"/>
    <col min="3" max="3" width="18.140625" style="3" customWidth="1"/>
    <col min="4" max="4" width="70" style="3" customWidth="1"/>
    <col min="5" max="5" width="11.7109375" style="3" customWidth="1"/>
    <col min="6" max="6" width="18.140625" style="3" customWidth="1"/>
    <col min="7" max="7" width="2.42578125" style="3" customWidth="1"/>
    <col min="8" max="8" width="6.7109375" style="3" customWidth="1"/>
    <col min="9" max="9" width="2.42578125" style="20" customWidth="1"/>
    <col min="10" max="10" width="185.7109375" customWidth="1"/>
    <col min="11" max="13" width="1.7109375" customWidth="1"/>
    <col min="14" max="14" width="20" customWidth="1"/>
    <col min="15" max="15" width="10" customWidth="1"/>
    <col min="16" max="16" width="6.7109375" customWidth="1"/>
    <col min="17" max="17" width="16.7109375" customWidth="1"/>
    <col min="18" max="18" width="13.140625" customWidth="1"/>
    <col min="19" max="19" width="4.140625" customWidth="1"/>
    <col min="20" max="21" width="16.7109375" customWidth="1"/>
    <col min="22" max="22" width="2.42578125" customWidth="1"/>
    <col min="23" max="23" width="1.7109375" customWidth="1"/>
    <col min="24" max="24" width="3.28515625" customWidth="1"/>
    <col min="25" max="27" width="6.7109375" customWidth="1"/>
    <col min="28" max="28" width="2.42578125" customWidth="1"/>
    <col min="29" max="29" width="1.7109375" hidden="1" customWidth="1"/>
    <col min="30" max="30" width="1.7109375" style="15" hidden="1" customWidth="1"/>
    <col min="31" max="31" width="11.7109375" style="18" hidden="1" customWidth="1"/>
    <col min="32" max="32" width="1.7109375" style="16" hidden="1" customWidth="1"/>
    <col min="33" max="33" width="1.7109375" hidden="1" customWidth="1"/>
    <col min="34" max="34" width="185.7109375" customWidth="1"/>
    <col min="35" max="37" width="1.7109375" customWidth="1"/>
    <col min="38" max="38" width="20" customWidth="1"/>
    <col min="39" max="39" width="10" customWidth="1"/>
    <col min="40" max="40" width="6.7109375" customWidth="1"/>
    <col min="41" max="41" width="16.7109375" customWidth="1"/>
    <col min="42" max="42" width="13.140625" customWidth="1"/>
    <col min="43" max="43" width="4.140625" customWidth="1"/>
    <col min="44" max="45" width="16.7109375" customWidth="1"/>
    <col min="46" max="46" width="2.42578125" customWidth="1"/>
    <col min="47" max="47" width="1.7109375" customWidth="1"/>
    <col min="48" max="48" width="3.28515625" customWidth="1"/>
    <col min="49" max="51" width="6.7109375" customWidth="1"/>
    <col min="52" max="52" width="2.42578125" customWidth="1"/>
    <col min="53" max="53" width="1.7109375" hidden="1" customWidth="1"/>
    <col min="54" max="54" width="1.7109375" style="15" hidden="1" customWidth="1"/>
    <col min="55" max="55" width="11.7109375" style="18" hidden="1" customWidth="1"/>
    <col min="56" max="56" width="1.7109375" style="16" hidden="1" customWidth="1"/>
    <col min="57" max="57" width="1.7109375" hidden="1" customWidth="1"/>
    <col min="58" max="58" width="185.7109375" customWidth="1"/>
    <col min="59" max="61" width="1.7109375" customWidth="1"/>
    <col min="62" max="62" width="20" customWidth="1"/>
    <col min="63" max="63" width="10" customWidth="1"/>
    <col min="64" max="64" width="6.7109375" customWidth="1"/>
    <col min="65" max="65" width="16.7109375" customWidth="1"/>
    <col min="66" max="66" width="13.140625" customWidth="1"/>
    <col min="67" max="67" width="4.140625" customWidth="1"/>
    <col min="68" max="69" width="16.7109375" customWidth="1"/>
    <col min="70" max="70" width="2.42578125" customWidth="1"/>
    <col min="71" max="71" width="1.7109375" customWidth="1"/>
    <col min="72" max="72" width="3.28515625" customWidth="1"/>
    <col min="73" max="75" width="6.7109375" customWidth="1"/>
    <col min="76" max="76" width="2.42578125" customWidth="1"/>
    <col min="77" max="77" width="1.7109375" hidden="1" customWidth="1"/>
    <col min="78" max="78" width="1.7109375" style="15" hidden="1" customWidth="1"/>
    <col min="79" max="79" width="11.7109375" style="18" hidden="1" customWidth="1"/>
    <col min="80" max="80" width="1.7109375" style="16" hidden="1" customWidth="1"/>
    <col min="81" max="81" width="1.7109375" hidden="1" customWidth="1"/>
    <col min="82" max="82" width="185.7109375" customWidth="1"/>
    <col min="83" max="85" width="1.7109375" customWidth="1"/>
    <col min="86" max="86" width="20" customWidth="1"/>
    <col min="87" max="87" width="10" customWidth="1"/>
    <col min="88" max="88" width="6.7109375" customWidth="1"/>
    <col min="89" max="89" width="16.7109375" customWidth="1"/>
    <col min="90" max="90" width="13.140625" customWidth="1"/>
    <col min="91" max="91" width="4.140625" customWidth="1"/>
    <col min="92" max="93" width="16.7109375" customWidth="1"/>
    <col min="94" max="94" width="2.42578125" customWidth="1"/>
    <col min="95" max="95" width="1.7109375" customWidth="1"/>
    <col min="96" max="96" width="3.28515625" customWidth="1"/>
    <col min="97" max="99" width="6.7109375" customWidth="1"/>
    <col min="100" max="100" width="2.42578125" customWidth="1"/>
    <col min="101" max="101" width="1.7109375" hidden="1" customWidth="1"/>
    <col min="102" max="102" width="1.7109375" style="15" hidden="1" customWidth="1"/>
    <col min="103" max="103" width="11.7109375" style="18" hidden="1" customWidth="1"/>
    <col min="104" max="104" width="1.7109375" style="16" hidden="1" customWidth="1"/>
    <col min="105" max="105" width="1.7109375" hidden="1" customWidth="1"/>
    <col min="106" max="106" width="185.7109375" customWidth="1"/>
    <col min="107" max="109" width="1.7109375" customWidth="1"/>
    <col min="110" max="110" width="20" customWidth="1"/>
    <col min="111" max="111" width="10" customWidth="1"/>
    <col min="112" max="112" width="6.7109375" customWidth="1"/>
    <col min="113" max="113" width="12.42578125" customWidth="1"/>
    <col min="114" max="114" width="16.7109375" customWidth="1"/>
    <col min="115" max="115" width="12.42578125" customWidth="1"/>
    <col min="116" max="116" width="4.140625" customWidth="1"/>
    <col min="117" max="117" width="14" customWidth="1"/>
    <col min="118" max="119" width="16.7109375" customWidth="1"/>
    <col min="120" max="120" width="5.7109375" customWidth="1"/>
    <col min="121" max="121" width="1.7109375" customWidth="1"/>
    <col min="122" max="122" width="3.28515625" customWidth="1"/>
    <col min="123" max="125" width="6.7109375" customWidth="1"/>
    <col min="126" max="126" width="2.42578125" customWidth="1"/>
    <col min="127" max="127" width="1.7109375" hidden="1" customWidth="1"/>
    <col min="128" max="128" width="1.7109375" style="15" hidden="1" customWidth="1"/>
    <col min="129" max="129" width="11.7109375" style="18" hidden="1" customWidth="1"/>
    <col min="130" max="130" width="1.7109375" style="16" hidden="1" customWidth="1"/>
    <col min="131" max="131" width="1.7109375" hidden="1" customWidth="1"/>
    <col min="132" max="132" width="185.7109375" customWidth="1"/>
    <col min="133" max="135" width="1.7109375" customWidth="1"/>
    <col min="136" max="136" width="20" customWidth="1"/>
    <col min="137" max="137" width="10" customWidth="1"/>
    <col min="138" max="138" width="6.7109375" customWidth="1"/>
    <col min="139" max="139" width="36.7109375" customWidth="1"/>
    <col min="140" max="140" width="16.7109375" customWidth="1"/>
    <col min="141" max="141" width="11.7109375" customWidth="1"/>
    <col min="142" max="144" width="16.7109375" customWidth="1"/>
    <col min="145" max="145" width="5.7109375" customWidth="1"/>
    <col min="146" max="146" width="1.7109375" customWidth="1"/>
    <col min="147" max="147" width="3.28515625" customWidth="1"/>
    <col min="148" max="150" width="6.7109375" customWidth="1"/>
    <col min="151" max="151" width="2.42578125" customWidth="1"/>
    <col min="152" max="152" width="1.7109375" hidden="1" customWidth="1"/>
    <col min="153" max="153" width="1.7109375" style="15" hidden="1" customWidth="1"/>
    <col min="154" max="154" width="11.7109375" style="18" hidden="1" customWidth="1"/>
    <col min="155" max="155" width="1.7109375" style="16" hidden="1" customWidth="1"/>
    <col min="156" max="156" width="1.7109375" hidden="1" customWidth="1"/>
    <col min="157" max="157" width="185.7109375" customWidth="1"/>
  </cols>
  <sheetData>
    <row r="1" spans="1:155" s="4" customFormat="1" ht="7.5" customHeight="1" x14ac:dyDescent="0.2">
      <c r="AD1" s="9"/>
      <c r="AE1" s="52"/>
      <c r="AF1" s="10"/>
      <c r="BB1" s="9"/>
      <c r="BC1" s="52"/>
      <c r="BD1" s="10"/>
      <c r="BZ1" s="9"/>
      <c r="CA1" s="52"/>
      <c r="CB1" s="10"/>
      <c r="CX1" s="9"/>
      <c r="CY1" s="52"/>
      <c r="CZ1" s="10"/>
      <c r="DX1" s="9"/>
      <c r="DY1" s="52"/>
      <c r="DZ1" s="10"/>
      <c r="EW1" s="9"/>
      <c r="EX1" s="52"/>
      <c r="EY1" s="10"/>
    </row>
    <row r="2" spans="1:155" s="2" customFormat="1" ht="18" customHeight="1" x14ac:dyDescent="0.2">
      <c r="B2" s="7" t="s">
        <v>3</v>
      </c>
      <c r="C2" s="7"/>
      <c r="D2" s="7"/>
      <c r="E2" s="7"/>
      <c r="F2" s="7"/>
      <c r="G2" s="7"/>
      <c r="H2" s="7"/>
      <c r="M2" s="7" t="s">
        <v>3</v>
      </c>
      <c r="AD2" s="11"/>
      <c r="AE2" s="53"/>
      <c r="AF2" s="12"/>
      <c r="AJ2" s="7" t="s">
        <v>3</v>
      </c>
      <c r="BB2" s="11"/>
      <c r="BC2" s="53"/>
      <c r="BD2" s="12"/>
      <c r="BH2" s="7" t="s">
        <v>3</v>
      </c>
      <c r="BI2" s="7"/>
      <c r="BZ2" s="11"/>
      <c r="CA2" s="53"/>
      <c r="CB2" s="12"/>
      <c r="CF2" s="7" t="s">
        <v>3</v>
      </c>
      <c r="CG2" s="7"/>
      <c r="CX2" s="11"/>
      <c r="CY2" s="53"/>
      <c r="CZ2" s="12"/>
      <c r="DD2" s="7" t="s">
        <v>3</v>
      </c>
      <c r="DX2" s="11"/>
      <c r="DY2" s="53"/>
      <c r="DZ2" s="12"/>
      <c r="ED2" s="7" t="s">
        <v>3</v>
      </c>
      <c r="EW2" s="11"/>
      <c r="EX2" s="53"/>
      <c r="EY2" s="12"/>
    </row>
    <row r="3" spans="1:155" s="5" customFormat="1" ht="7.5" customHeight="1" x14ac:dyDescent="0.2">
      <c r="AD3" s="13"/>
      <c r="AE3" s="54"/>
      <c r="AF3" s="14"/>
      <c r="BB3" s="13"/>
      <c r="BC3" s="54"/>
      <c r="BD3" s="14"/>
      <c r="BZ3" s="13"/>
      <c r="CA3" s="54"/>
      <c r="CB3" s="14"/>
      <c r="CX3" s="13"/>
      <c r="CY3" s="54"/>
      <c r="CZ3" s="14"/>
      <c r="DX3" s="13"/>
      <c r="DY3" s="54"/>
      <c r="DZ3" s="14"/>
      <c r="EW3" s="13"/>
      <c r="EX3" s="54"/>
      <c r="EY3" s="14"/>
    </row>
    <row r="4" spans="1:155" s="65" customFormat="1" ht="3.75" customHeight="1" x14ac:dyDescent="0.2">
      <c r="BZ4" s="66"/>
      <c r="EX4" s="66"/>
    </row>
    <row r="5" spans="1:155" s="65" customFormat="1" ht="18.75" customHeight="1" x14ac:dyDescent="0.2">
      <c r="A5" s="72"/>
      <c r="C5" s="71" t="s">
        <v>4</v>
      </c>
      <c r="J5" s="70"/>
      <c r="K5" s="378" t="s">
        <v>18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I5" s="378" t="s">
        <v>19</v>
      </c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G5" s="378" t="s">
        <v>20</v>
      </c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Z5" s="66"/>
      <c r="CE5" s="378" t="s">
        <v>21</v>
      </c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DC5" s="378" t="s">
        <v>22</v>
      </c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T5" s="378"/>
      <c r="DU5" s="378"/>
      <c r="DV5" s="378"/>
      <c r="EC5" s="410" t="s">
        <v>24</v>
      </c>
      <c r="ED5" s="410"/>
      <c r="EE5" s="410"/>
      <c r="EF5" s="410"/>
      <c r="EG5" s="410"/>
      <c r="EH5" s="410"/>
      <c r="EI5" s="410"/>
      <c r="EJ5" s="410"/>
      <c r="EK5" s="410"/>
      <c r="EL5" s="410"/>
      <c r="EM5" s="410"/>
      <c r="EN5" s="410"/>
      <c r="EO5" s="410"/>
      <c r="EP5" s="410"/>
      <c r="EQ5" s="410"/>
      <c r="ER5" s="410"/>
      <c r="ES5" s="410"/>
      <c r="ET5" s="410"/>
      <c r="EU5" s="410"/>
      <c r="EX5" s="66"/>
    </row>
    <row r="6" spans="1:155" s="67" customFormat="1" ht="3.75" customHeight="1" x14ac:dyDescent="0.2">
      <c r="R6" s="68"/>
      <c r="AP6" s="68"/>
      <c r="BO6" s="68"/>
      <c r="BZ6" s="69"/>
      <c r="CN6" s="68"/>
      <c r="DN6" s="68"/>
      <c r="EM6" s="68"/>
      <c r="EX6" s="69"/>
    </row>
    <row r="7" spans="1:155" ht="15" customHeight="1" x14ac:dyDescent="0.2"/>
    <row r="8" spans="1:155" ht="22.5" customHeight="1" x14ac:dyDescent="0.35">
      <c r="B8" s="59"/>
      <c r="C8" s="382" t="s">
        <v>27</v>
      </c>
      <c r="D8" s="382"/>
      <c r="E8" s="382"/>
      <c r="F8" s="382"/>
      <c r="G8" s="60"/>
      <c r="H8" s="58"/>
      <c r="L8" s="24"/>
      <c r="M8" s="57" t="s">
        <v>29</v>
      </c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J8" s="62"/>
      <c r="AK8" s="57" t="s">
        <v>30</v>
      </c>
      <c r="AL8" s="8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BH8" s="47"/>
      <c r="BI8" s="57" t="s">
        <v>31</v>
      </c>
      <c r="BJ8" s="8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CF8" s="75"/>
      <c r="CG8" s="57" t="s">
        <v>32</v>
      </c>
      <c r="CH8" s="8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DD8" s="48"/>
      <c r="DE8" s="57" t="s">
        <v>33</v>
      </c>
      <c r="DF8" s="8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ED8" s="49"/>
      <c r="EE8" s="57" t="s">
        <v>34</v>
      </c>
      <c r="EF8" s="8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5" x14ac:dyDescent="0.2">
      <c r="Y9" s="314" t="str">
        <f>IF(P26="","ŽÁDOST NEPODÁNA",IF(SUM(Y26:Z27)&lt;&gt;2,"CHYBÍ ZÁZNAMY","OK"))</f>
        <v>ŽÁDOST NEPODÁNA</v>
      </c>
      <c r="Z9" s="314"/>
      <c r="AA9" s="280"/>
      <c r="AW9" s="314" t="str">
        <f>IF(AN28="","ŽÁDOST NEPODÁNA",IF(SUM(AW28:AX29)&lt;&gt;2,"CHYBÍ ZÁZNAMY","OK"))</f>
        <v>ŽÁDOST NEPODÁNA</v>
      </c>
      <c r="AX9" s="314"/>
      <c r="AY9" s="280"/>
      <c r="BU9" s="314" t="str">
        <f>IF(BL30="","ŽÁDOST NEPODÁNA",IF(SUM(BU30:BV31)&lt;&gt;2,"CHYBÍ ZÁZNAMY","OK"))</f>
        <v>ŽÁDOST NEPODÁNA</v>
      </c>
      <c r="BV9" s="314"/>
      <c r="BW9" s="280"/>
      <c r="CS9" s="314" t="str">
        <f>IF(CJ29="","ŽÁDOST NEPODÁNA",IF(SUM(CS29:CT30)&lt;&gt;2,"CHYBÍ ZÁZNAMY","OK"))</f>
        <v>ŽÁDOST NEPODÁNA</v>
      </c>
      <c r="CT9" s="314"/>
      <c r="CU9" s="280"/>
      <c r="DS9" s="314" t="str">
        <f>IF(SUM(DS42:DS215)=-8,"ŽÁDOST NEPODÁNA",IF(MIN(DT42:DT215)=-1,"CHYBÍ ZÁZNAMY",IF(COUNTIF(DH69:DH84,"ano")&gt;0,"AKT - OK","OK")))</f>
        <v>ŽÁDOST NEPODÁNA</v>
      </c>
      <c r="DT9" s="314"/>
      <c r="DU9" s="280"/>
      <c r="ER9" s="314" t="str">
        <f>IF(SUM(ER36:ER62)=-5,"ŽÁDOST NEPODÁNA",IF(MIN(ES36:ES62)=-1,"CHYBÍ ZÁZNAMY",IF(COUNTIF(EH57:EH62,"ano")&gt;0,"AKT - OK","OK")))</f>
        <v>ŽÁDOST NEPODÁNA</v>
      </c>
      <c r="ES9" s="314"/>
      <c r="ET9" s="280"/>
    </row>
    <row r="10" spans="1:155" ht="12" customHeight="1" x14ac:dyDescent="0.25">
      <c r="C10" s="366" t="str">
        <f>K5</f>
        <v>PŘÍSPĚVEK 1 &gt;</v>
      </c>
      <c r="D10" s="383" t="str">
        <f>M8</f>
        <v>A1 - Organizační činnost RSHb</v>
      </c>
      <c r="E10" s="370" t="str">
        <f>Y9</f>
        <v>ŽÁDOST NEPODÁNA</v>
      </c>
      <c r="F10" s="356">
        <f>IF(E10="OK",T26,IF(E10="AKT - ok",#REF!,0))</f>
        <v>0</v>
      </c>
      <c r="H10" s="358"/>
      <c r="M10" s="379" t="s">
        <v>14</v>
      </c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73"/>
      <c r="Y10" s="315"/>
      <c r="Z10" s="315"/>
      <c r="AK10" s="379" t="s">
        <v>14</v>
      </c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73"/>
      <c r="AW10" s="315"/>
      <c r="AX10" s="315"/>
      <c r="BI10" s="379" t="s">
        <v>14</v>
      </c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U10" s="315"/>
      <c r="BV10" s="315"/>
      <c r="CG10" s="379" t="s">
        <v>14</v>
      </c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S10" s="315"/>
      <c r="CT10" s="315"/>
      <c r="DE10" s="379" t="s">
        <v>14</v>
      </c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S10" s="315"/>
      <c r="DT10" s="315"/>
      <c r="EE10" s="379" t="s">
        <v>14</v>
      </c>
      <c r="EF10" s="379"/>
      <c r="EG10" s="379"/>
      <c r="EH10" s="379"/>
      <c r="EI10" s="379"/>
      <c r="EJ10" s="379"/>
      <c r="EK10" s="379"/>
      <c r="EL10" s="379"/>
      <c r="EM10" s="379"/>
      <c r="EN10" s="379"/>
      <c r="EO10" s="379"/>
      <c r="EP10" s="379"/>
      <c r="EQ10" s="73"/>
      <c r="ER10" s="315"/>
      <c r="ES10" s="315"/>
    </row>
    <row r="11" spans="1:155" ht="12" customHeight="1" x14ac:dyDescent="0.2">
      <c r="C11" s="366"/>
      <c r="D11" s="384"/>
      <c r="E11" s="370"/>
      <c r="F11" s="357"/>
      <c r="H11" s="358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8"/>
      <c r="AE11" s="17"/>
      <c r="AK11" s="26"/>
      <c r="AL11" s="27"/>
      <c r="AM11" s="27"/>
      <c r="AN11" s="27"/>
      <c r="AO11" s="27"/>
      <c r="AP11" s="27"/>
      <c r="AQ11" s="27"/>
      <c r="AR11" s="27"/>
      <c r="AS11" s="27"/>
      <c r="AT11" s="27"/>
      <c r="AU11" s="28"/>
      <c r="BC11" s="17"/>
      <c r="BI11" s="26"/>
      <c r="BJ11" s="27"/>
      <c r="BK11" s="27"/>
      <c r="BL11" s="27"/>
      <c r="BM11" s="27"/>
      <c r="BN11" s="27"/>
      <c r="BO11" s="27"/>
      <c r="BP11" s="27"/>
      <c r="BQ11" s="27"/>
      <c r="BR11" s="27"/>
      <c r="BS11" s="28"/>
      <c r="CA11" s="17"/>
      <c r="CG11" s="26"/>
      <c r="CH11" s="27"/>
      <c r="CI11" s="27"/>
      <c r="CJ11" s="27"/>
      <c r="CK11" s="27"/>
      <c r="CL11" s="27"/>
      <c r="CM11" s="27"/>
      <c r="CN11" s="27"/>
      <c r="CO11" s="27"/>
      <c r="CP11" s="27"/>
      <c r="CQ11" s="28"/>
      <c r="CY11" s="17"/>
      <c r="DE11" s="26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8"/>
      <c r="DY11" s="17"/>
      <c r="EE11" s="26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8"/>
      <c r="EX11" s="17"/>
    </row>
    <row r="12" spans="1:155" ht="12" customHeight="1" x14ac:dyDescent="0.2">
      <c r="C12" s="366" t="str">
        <f>C_2</f>
        <v>PŘÍSPĚVEK 2 &gt;</v>
      </c>
      <c r="D12" s="385" t="str">
        <f>AK8</f>
        <v>A2 - Nájem kanceláře RSHb</v>
      </c>
      <c r="E12" s="369" t="str">
        <f>AW9</f>
        <v>ŽÁDOST NEPODÁNA</v>
      </c>
      <c r="F12" s="356">
        <f>IF(E12="OK",AR28,IF(E12="AKT - ok",AR38,0))</f>
        <v>0</v>
      </c>
      <c r="H12" s="358"/>
      <c r="M12" s="29"/>
      <c r="N12" s="329" t="s">
        <v>5</v>
      </c>
      <c r="O12" s="387" t="s">
        <v>17</v>
      </c>
      <c r="P12" s="388"/>
      <c r="Q12" s="388"/>
      <c r="R12" s="388"/>
      <c r="S12" s="388"/>
      <c r="T12" s="388"/>
      <c r="U12" s="389"/>
      <c r="V12" s="25"/>
      <c r="W12" s="30"/>
      <c r="AE12" s="17" t="s">
        <v>7</v>
      </c>
      <c r="AK12" s="29"/>
      <c r="AL12" s="329" t="s">
        <v>5</v>
      </c>
      <c r="AM12" s="387" t="s">
        <v>10</v>
      </c>
      <c r="AN12" s="388"/>
      <c r="AO12" s="388"/>
      <c r="AP12" s="388"/>
      <c r="AQ12" s="388"/>
      <c r="AR12" s="388"/>
      <c r="AS12" s="389"/>
      <c r="AT12" s="25"/>
      <c r="AU12" s="30"/>
      <c r="BC12" s="17" t="s">
        <v>7</v>
      </c>
      <c r="BI12" s="29"/>
      <c r="BJ12" s="329" t="s">
        <v>5</v>
      </c>
      <c r="BK12" s="387" t="s">
        <v>227</v>
      </c>
      <c r="BL12" s="388"/>
      <c r="BM12" s="388"/>
      <c r="BN12" s="388"/>
      <c r="BO12" s="388"/>
      <c r="BP12" s="388"/>
      <c r="BQ12" s="389"/>
      <c r="BR12" s="25"/>
      <c r="BS12" s="30"/>
      <c r="CA12" s="17" t="s">
        <v>7</v>
      </c>
      <c r="CG12" s="29"/>
      <c r="CH12" s="329" t="s">
        <v>5</v>
      </c>
      <c r="CI12" s="387" t="s">
        <v>11</v>
      </c>
      <c r="CJ12" s="388"/>
      <c r="CK12" s="388"/>
      <c r="CL12" s="388"/>
      <c r="CM12" s="388"/>
      <c r="CN12" s="388"/>
      <c r="CO12" s="389"/>
      <c r="CP12" s="25"/>
      <c r="CQ12" s="30"/>
      <c r="CY12" s="17" t="s">
        <v>7</v>
      </c>
      <c r="DE12" s="29"/>
      <c r="DF12" s="329" t="s">
        <v>5</v>
      </c>
      <c r="DG12" s="387" t="s">
        <v>13</v>
      </c>
      <c r="DH12" s="388"/>
      <c r="DI12" s="388"/>
      <c r="DJ12" s="388"/>
      <c r="DK12" s="388"/>
      <c r="DL12" s="388"/>
      <c r="DM12" s="388"/>
      <c r="DN12" s="389"/>
      <c r="DO12" s="25"/>
      <c r="DP12" s="25"/>
      <c r="DQ12" s="30"/>
      <c r="DY12" s="17" t="s">
        <v>7</v>
      </c>
      <c r="EE12" s="29"/>
      <c r="EF12" s="329" t="s">
        <v>5</v>
      </c>
      <c r="EG12" s="387" t="s">
        <v>201</v>
      </c>
      <c r="EH12" s="388"/>
      <c r="EI12" s="388"/>
      <c r="EJ12" s="388"/>
      <c r="EK12" s="388"/>
      <c r="EL12" s="388"/>
      <c r="EM12" s="389"/>
      <c r="EN12" s="25"/>
      <c r="EO12" s="25"/>
      <c r="EP12" s="30"/>
      <c r="EX12" s="17" t="s">
        <v>7</v>
      </c>
    </row>
    <row r="13" spans="1:155" ht="12" customHeight="1" x14ac:dyDescent="0.2">
      <c r="C13" s="366"/>
      <c r="D13" s="386"/>
      <c r="E13" s="370"/>
      <c r="F13" s="357"/>
      <c r="H13" s="358"/>
      <c r="M13" s="29"/>
      <c r="N13" s="329"/>
      <c r="O13" s="390"/>
      <c r="P13" s="391"/>
      <c r="Q13" s="391"/>
      <c r="R13" s="391"/>
      <c r="S13" s="391"/>
      <c r="T13" s="391"/>
      <c r="U13" s="392"/>
      <c r="V13" s="25"/>
      <c r="W13" s="30"/>
      <c r="AK13" s="29"/>
      <c r="AL13" s="329"/>
      <c r="AM13" s="390"/>
      <c r="AN13" s="391"/>
      <c r="AO13" s="391"/>
      <c r="AP13" s="391"/>
      <c r="AQ13" s="391"/>
      <c r="AR13" s="391"/>
      <c r="AS13" s="392"/>
      <c r="AT13" s="25"/>
      <c r="AU13" s="30"/>
      <c r="BI13" s="29"/>
      <c r="BJ13" s="329"/>
      <c r="BK13" s="390"/>
      <c r="BL13" s="391"/>
      <c r="BM13" s="391"/>
      <c r="BN13" s="391"/>
      <c r="BO13" s="391"/>
      <c r="BP13" s="391"/>
      <c r="BQ13" s="392"/>
      <c r="BR13" s="25"/>
      <c r="BS13" s="30"/>
      <c r="CG13" s="29"/>
      <c r="CH13" s="329"/>
      <c r="CI13" s="390"/>
      <c r="CJ13" s="391"/>
      <c r="CK13" s="391"/>
      <c r="CL13" s="391"/>
      <c r="CM13" s="391"/>
      <c r="CN13" s="391"/>
      <c r="CO13" s="392"/>
      <c r="CP13" s="25"/>
      <c r="CQ13" s="30"/>
      <c r="DE13" s="29"/>
      <c r="DF13" s="329"/>
      <c r="DG13" s="390"/>
      <c r="DH13" s="391"/>
      <c r="DI13" s="391"/>
      <c r="DJ13" s="391"/>
      <c r="DK13" s="391"/>
      <c r="DL13" s="391"/>
      <c r="DM13" s="391"/>
      <c r="DN13" s="392"/>
      <c r="DO13" s="25"/>
      <c r="DP13" s="25"/>
      <c r="DQ13" s="30"/>
      <c r="EE13" s="29"/>
      <c r="EF13" s="329"/>
      <c r="EG13" s="390"/>
      <c r="EH13" s="391"/>
      <c r="EI13" s="391"/>
      <c r="EJ13" s="391"/>
      <c r="EK13" s="391"/>
      <c r="EL13" s="391"/>
      <c r="EM13" s="392"/>
      <c r="EN13" s="25"/>
      <c r="EO13" s="25"/>
      <c r="EP13" s="30"/>
    </row>
    <row r="14" spans="1:155" ht="12" customHeight="1" x14ac:dyDescent="0.2">
      <c r="C14" s="366" t="str">
        <f>C_3</f>
        <v>PŘÍSPĚVEK 3 &gt;</v>
      </c>
      <c r="D14" s="367" t="str">
        <f>BI8</f>
        <v>A3 - Činnost redakce a provoz webové prezentace RSHb</v>
      </c>
      <c r="E14" s="369" t="str">
        <f t="shared" ref="E14" si="0">$BU$9</f>
        <v>ŽÁDOST NEPODÁNA</v>
      </c>
      <c r="F14" s="356">
        <f>IF(E14="OK",BP30,IF(E14="AKT - ok",BP40,0))</f>
        <v>0</v>
      </c>
      <c r="H14" s="358"/>
      <c r="M14" s="29"/>
      <c r="N14" s="329"/>
      <c r="O14" s="393"/>
      <c r="P14" s="394"/>
      <c r="Q14" s="394"/>
      <c r="R14" s="394"/>
      <c r="S14" s="394"/>
      <c r="T14" s="394"/>
      <c r="U14" s="395"/>
      <c r="V14" s="25"/>
      <c r="W14" s="30"/>
      <c r="AK14" s="29"/>
      <c r="AL14" s="329"/>
      <c r="AM14" s="393"/>
      <c r="AN14" s="394"/>
      <c r="AO14" s="394"/>
      <c r="AP14" s="394"/>
      <c r="AQ14" s="394"/>
      <c r="AR14" s="394"/>
      <c r="AS14" s="395"/>
      <c r="AT14" s="25"/>
      <c r="AU14" s="30"/>
      <c r="BI14" s="29"/>
      <c r="BJ14" s="329"/>
      <c r="BK14" s="393"/>
      <c r="BL14" s="394"/>
      <c r="BM14" s="394"/>
      <c r="BN14" s="394"/>
      <c r="BO14" s="394"/>
      <c r="BP14" s="394"/>
      <c r="BQ14" s="395"/>
      <c r="BR14" s="25"/>
      <c r="BS14" s="30"/>
      <c r="CG14" s="29"/>
      <c r="CH14" s="329"/>
      <c r="CI14" s="393"/>
      <c r="CJ14" s="394"/>
      <c r="CK14" s="394"/>
      <c r="CL14" s="394"/>
      <c r="CM14" s="394"/>
      <c r="CN14" s="394"/>
      <c r="CO14" s="395"/>
      <c r="CP14" s="25"/>
      <c r="CQ14" s="30"/>
      <c r="DE14" s="29"/>
      <c r="DF14" s="329"/>
      <c r="DG14" s="393"/>
      <c r="DH14" s="394"/>
      <c r="DI14" s="394"/>
      <c r="DJ14" s="394"/>
      <c r="DK14" s="394"/>
      <c r="DL14" s="394"/>
      <c r="DM14" s="394"/>
      <c r="DN14" s="395"/>
      <c r="DO14" s="25"/>
      <c r="DP14" s="25"/>
      <c r="DQ14" s="30"/>
      <c r="EE14" s="29"/>
      <c r="EF14" s="329"/>
      <c r="EG14" s="393"/>
      <c r="EH14" s="394"/>
      <c r="EI14" s="394"/>
      <c r="EJ14" s="394"/>
      <c r="EK14" s="394"/>
      <c r="EL14" s="394"/>
      <c r="EM14" s="395"/>
      <c r="EN14" s="25"/>
      <c r="EO14" s="25"/>
      <c r="EP14" s="30"/>
    </row>
    <row r="15" spans="1:155" ht="12" customHeight="1" x14ac:dyDescent="0.2">
      <c r="C15" s="366"/>
      <c r="D15" s="368"/>
      <c r="E15" s="370"/>
      <c r="F15" s="357"/>
      <c r="H15" s="358"/>
      <c r="M15" s="29"/>
      <c r="N15" s="3"/>
      <c r="O15" s="3"/>
      <c r="P15" s="3"/>
      <c r="Q15" s="3"/>
      <c r="R15" s="3"/>
      <c r="S15" s="3"/>
      <c r="T15" s="3"/>
      <c r="U15" s="3"/>
      <c r="V15" s="25"/>
      <c r="W15" s="30"/>
      <c r="AK15" s="29"/>
      <c r="AL15" s="3"/>
      <c r="AM15" s="3"/>
      <c r="AN15" s="3"/>
      <c r="AO15" s="3"/>
      <c r="AP15" s="3"/>
      <c r="AQ15" s="3"/>
      <c r="AR15" s="3"/>
      <c r="AS15" s="3"/>
      <c r="AT15" s="25"/>
      <c r="AU15" s="30"/>
      <c r="BI15" s="29"/>
      <c r="BJ15" s="3"/>
      <c r="BK15" s="3"/>
      <c r="BL15" s="3"/>
      <c r="BM15" s="3"/>
      <c r="BN15" s="3"/>
      <c r="BO15" s="3"/>
      <c r="BP15" s="3"/>
      <c r="BQ15" s="3"/>
      <c r="BR15" s="25"/>
      <c r="BS15" s="30"/>
      <c r="CG15" s="29"/>
      <c r="CH15" s="3"/>
      <c r="CI15" s="3"/>
      <c r="CJ15" s="3"/>
      <c r="CK15" s="3"/>
      <c r="CL15" s="3"/>
      <c r="CM15" s="3"/>
      <c r="CN15" s="3"/>
      <c r="CO15" s="3"/>
      <c r="CP15" s="25"/>
      <c r="CQ15" s="30"/>
      <c r="DE15" s="29"/>
      <c r="DF15" s="3"/>
      <c r="DG15" s="3"/>
      <c r="DH15" s="3"/>
      <c r="DI15" s="3"/>
      <c r="DJ15" s="3"/>
      <c r="DK15" s="3"/>
      <c r="DL15" s="3"/>
      <c r="DM15" s="3"/>
      <c r="DN15" s="3"/>
      <c r="DO15" s="25"/>
      <c r="DP15" s="25"/>
      <c r="DQ15" s="30"/>
      <c r="EE15" s="29"/>
      <c r="EF15" s="3"/>
      <c r="EG15" s="3"/>
      <c r="EH15" s="3"/>
      <c r="EI15" s="3"/>
      <c r="EJ15" s="3"/>
      <c r="EK15" s="3"/>
      <c r="EL15" s="3"/>
      <c r="EM15" s="3"/>
      <c r="EN15" s="25"/>
      <c r="EO15" s="25"/>
      <c r="EP15" s="30"/>
    </row>
    <row r="16" spans="1:155" ht="12" customHeight="1" x14ac:dyDescent="0.2">
      <c r="C16" s="366" t="str">
        <f>C_4</f>
        <v>PŘÍSPĚVEK 4 &gt;</v>
      </c>
      <c r="D16" s="405" t="str">
        <f>CG8</f>
        <v>A4 - Činnost ekonoma RSHb</v>
      </c>
      <c r="E16" s="369" t="str">
        <f>CS9</f>
        <v>ŽÁDOST NEPODÁNA</v>
      </c>
      <c r="F16" s="356">
        <f>IF(E16="OK",CN29,IF(E16="AKT - ok",CN39,0))</f>
        <v>0</v>
      </c>
      <c r="H16" s="358"/>
      <c r="M16" s="29"/>
      <c r="N16" s="339" t="s">
        <v>40</v>
      </c>
      <c r="O16" s="396" t="s">
        <v>42</v>
      </c>
      <c r="P16" s="397"/>
      <c r="Q16" s="397"/>
      <c r="R16" s="397"/>
      <c r="S16" s="397"/>
      <c r="T16" s="397"/>
      <c r="U16" s="398"/>
      <c r="V16" s="25"/>
      <c r="W16" s="30"/>
      <c r="AK16" s="29"/>
      <c r="AL16" s="335" t="s">
        <v>40</v>
      </c>
      <c r="AM16" s="396" t="s">
        <v>41</v>
      </c>
      <c r="AN16" s="397"/>
      <c r="AO16" s="397"/>
      <c r="AP16" s="397"/>
      <c r="AQ16" s="397"/>
      <c r="AR16" s="397"/>
      <c r="AS16" s="398"/>
      <c r="AT16" s="25"/>
      <c r="AU16" s="30"/>
      <c r="BI16" s="29"/>
      <c r="BJ16" s="335" t="s">
        <v>40</v>
      </c>
      <c r="BK16" s="340" t="s">
        <v>43</v>
      </c>
      <c r="BL16" s="341"/>
      <c r="BM16" s="341"/>
      <c r="BN16" s="341"/>
      <c r="BO16" s="341"/>
      <c r="BP16" s="341"/>
      <c r="BQ16" s="342"/>
      <c r="BR16" s="25"/>
      <c r="BS16" s="30"/>
      <c r="CG16" s="29"/>
      <c r="CH16" s="329" t="s">
        <v>40</v>
      </c>
      <c r="CI16" s="320" t="s">
        <v>44</v>
      </c>
      <c r="CJ16" s="321"/>
      <c r="CK16" s="321"/>
      <c r="CL16" s="321"/>
      <c r="CM16" s="321"/>
      <c r="CN16" s="321"/>
      <c r="CO16" s="322"/>
      <c r="CP16" s="25"/>
      <c r="CQ16" s="30"/>
      <c r="DE16" s="29"/>
      <c r="DF16" s="329" t="s">
        <v>40</v>
      </c>
      <c r="DG16" s="320" t="s">
        <v>45</v>
      </c>
      <c r="DH16" s="321"/>
      <c r="DI16" s="321"/>
      <c r="DJ16" s="321"/>
      <c r="DK16" s="321"/>
      <c r="DL16" s="321"/>
      <c r="DM16" s="321"/>
      <c r="DN16" s="322"/>
      <c r="DO16" s="25"/>
      <c r="DP16" s="25"/>
      <c r="DQ16" s="30"/>
      <c r="EE16" s="29"/>
      <c r="EF16" s="329" t="s">
        <v>40</v>
      </c>
      <c r="EG16" s="320" t="s">
        <v>60</v>
      </c>
      <c r="EH16" s="321"/>
      <c r="EI16" s="321"/>
      <c r="EJ16" s="321"/>
      <c r="EK16" s="321"/>
      <c r="EL16" s="321"/>
      <c r="EM16" s="322"/>
      <c r="EN16" s="25"/>
      <c r="EO16" s="25"/>
      <c r="EP16" s="30"/>
    </row>
    <row r="17" spans="1:146" ht="12" customHeight="1" x14ac:dyDescent="0.2">
      <c r="C17" s="366"/>
      <c r="D17" s="406"/>
      <c r="E17" s="370"/>
      <c r="F17" s="357"/>
      <c r="H17" s="358"/>
      <c r="M17" s="29"/>
      <c r="N17" s="339"/>
      <c r="O17" s="399"/>
      <c r="P17" s="400"/>
      <c r="Q17" s="400"/>
      <c r="R17" s="400"/>
      <c r="S17" s="400"/>
      <c r="T17" s="400"/>
      <c r="U17" s="401"/>
      <c r="V17" s="25"/>
      <c r="W17" s="30"/>
      <c r="AK17" s="29"/>
      <c r="AL17" s="335"/>
      <c r="AM17" s="402"/>
      <c r="AN17" s="403"/>
      <c r="AO17" s="403"/>
      <c r="AP17" s="403"/>
      <c r="AQ17" s="403"/>
      <c r="AR17" s="403"/>
      <c r="AS17" s="404"/>
      <c r="AT17" s="25"/>
      <c r="AU17" s="30"/>
      <c r="BI17" s="29"/>
      <c r="BJ17" s="335"/>
      <c r="BK17" s="343"/>
      <c r="BL17" s="344"/>
      <c r="BM17" s="344"/>
      <c r="BN17" s="344"/>
      <c r="BO17" s="344"/>
      <c r="BP17" s="344"/>
      <c r="BQ17" s="345"/>
      <c r="BR17" s="25"/>
      <c r="BS17" s="30"/>
      <c r="CG17" s="29"/>
      <c r="CH17" s="329"/>
      <c r="CI17" s="323"/>
      <c r="CJ17" s="324"/>
      <c r="CK17" s="324"/>
      <c r="CL17" s="324"/>
      <c r="CM17" s="324"/>
      <c r="CN17" s="324"/>
      <c r="CO17" s="325"/>
      <c r="CP17" s="25"/>
      <c r="CQ17" s="30"/>
      <c r="DE17" s="29"/>
      <c r="DF17" s="329"/>
      <c r="DG17" s="323"/>
      <c r="DH17" s="324"/>
      <c r="DI17" s="324"/>
      <c r="DJ17" s="324"/>
      <c r="DK17" s="324"/>
      <c r="DL17" s="324"/>
      <c r="DM17" s="324"/>
      <c r="DN17" s="325"/>
      <c r="DO17" s="25"/>
      <c r="DP17" s="25"/>
      <c r="DQ17" s="30"/>
      <c r="EE17" s="29"/>
      <c r="EF17" s="329"/>
      <c r="EG17" s="323"/>
      <c r="EH17" s="324"/>
      <c r="EI17" s="324"/>
      <c r="EJ17" s="324"/>
      <c r="EK17" s="324"/>
      <c r="EL17" s="324"/>
      <c r="EM17" s="325"/>
      <c r="EN17" s="25"/>
      <c r="EO17" s="25"/>
      <c r="EP17" s="30"/>
    </row>
    <row r="18" spans="1:146" ht="12" customHeight="1" x14ac:dyDescent="0.2">
      <c r="C18" s="366" t="str">
        <f>C_5</f>
        <v>PŘÍSPĚVEK 5 &gt;</v>
      </c>
      <c r="D18" s="407" t="str">
        <f>DE8</f>
        <v>A5 - Sportovní činnost RSHb</v>
      </c>
      <c r="E18" s="369" t="str">
        <f>DS9</f>
        <v>ŽÁDOST NEPODÁNA</v>
      </c>
      <c r="F18" s="356">
        <f>IF(E18="OK",DN59,IF(E18="AKT - ok",DN86,0))</f>
        <v>0</v>
      </c>
      <c r="H18" s="358"/>
      <c r="M18" s="29"/>
      <c r="N18" s="3"/>
      <c r="O18" s="3"/>
      <c r="P18" s="3"/>
      <c r="Q18" s="3"/>
      <c r="R18" s="3"/>
      <c r="S18" s="3"/>
      <c r="T18" s="3"/>
      <c r="U18" s="3"/>
      <c r="V18" s="25"/>
      <c r="W18" s="30"/>
      <c r="AK18" s="29"/>
      <c r="AL18" s="335"/>
      <c r="AM18" s="402"/>
      <c r="AN18" s="403"/>
      <c r="AO18" s="403"/>
      <c r="AP18" s="403"/>
      <c r="AQ18" s="403"/>
      <c r="AR18" s="403"/>
      <c r="AS18" s="404"/>
      <c r="AT18" s="25"/>
      <c r="AU18" s="30"/>
      <c r="BI18" s="29"/>
      <c r="BJ18" s="335"/>
      <c r="BK18" s="343"/>
      <c r="BL18" s="344"/>
      <c r="BM18" s="344"/>
      <c r="BN18" s="344"/>
      <c r="BO18" s="344"/>
      <c r="BP18" s="344"/>
      <c r="BQ18" s="345"/>
      <c r="BR18" s="25"/>
      <c r="BS18" s="30"/>
      <c r="CG18" s="29"/>
      <c r="CH18" s="329"/>
      <c r="CI18" s="323"/>
      <c r="CJ18" s="324"/>
      <c r="CK18" s="324"/>
      <c r="CL18" s="324"/>
      <c r="CM18" s="324"/>
      <c r="CN18" s="324"/>
      <c r="CO18" s="325"/>
      <c r="CP18" s="25"/>
      <c r="CQ18" s="30"/>
      <c r="DE18" s="29"/>
      <c r="DF18" s="329"/>
      <c r="DG18" s="323"/>
      <c r="DH18" s="324"/>
      <c r="DI18" s="324"/>
      <c r="DJ18" s="324"/>
      <c r="DK18" s="324"/>
      <c r="DL18" s="324"/>
      <c r="DM18" s="324"/>
      <c r="DN18" s="325"/>
      <c r="DO18" s="25"/>
      <c r="DP18" s="25"/>
      <c r="DQ18" s="30"/>
      <c r="EE18" s="29"/>
      <c r="EF18" s="329"/>
      <c r="EG18" s="326"/>
      <c r="EH18" s="327"/>
      <c r="EI18" s="327"/>
      <c r="EJ18" s="327"/>
      <c r="EK18" s="327"/>
      <c r="EL18" s="327"/>
      <c r="EM18" s="328"/>
      <c r="EN18" s="25"/>
      <c r="EO18" s="25"/>
      <c r="EP18" s="30"/>
    </row>
    <row r="19" spans="1:146" ht="12" customHeight="1" x14ac:dyDescent="0.2">
      <c r="C19" s="366"/>
      <c r="D19" s="408"/>
      <c r="E19" s="370"/>
      <c r="F19" s="357"/>
      <c r="H19" s="358"/>
      <c r="M19" s="29"/>
      <c r="N19" s="339" t="s">
        <v>180</v>
      </c>
      <c r="O19" s="374">
        <v>30000</v>
      </c>
      <c r="P19" s="375"/>
      <c r="Q19" s="338" t="s">
        <v>9</v>
      </c>
      <c r="R19" s="3"/>
      <c r="S19" s="373" t="s">
        <v>185</v>
      </c>
      <c r="T19" s="373"/>
      <c r="U19" s="371" t="str">
        <f>IF(P26="ano",SUM(O19-T26),"")</f>
        <v/>
      </c>
      <c r="V19" s="25"/>
      <c r="W19" s="30"/>
      <c r="AK19" s="29"/>
      <c r="AL19" s="335"/>
      <c r="AM19" s="399"/>
      <c r="AN19" s="400"/>
      <c r="AO19" s="400"/>
      <c r="AP19" s="400"/>
      <c r="AQ19" s="400"/>
      <c r="AR19" s="400"/>
      <c r="AS19" s="401"/>
      <c r="AT19" s="25"/>
      <c r="AU19" s="30"/>
      <c r="BI19" s="29"/>
      <c r="BJ19" s="335"/>
      <c r="BK19" s="343"/>
      <c r="BL19" s="344"/>
      <c r="BM19" s="344"/>
      <c r="BN19" s="344"/>
      <c r="BO19" s="344"/>
      <c r="BP19" s="344"/>
      <c r="BQ19" s="345"/>
      <c r="BR19" s="25"/>
      <c r="BS19" s="30"/>
      <c r="CG19" s="29"/>
      <c r="CH19" s="329"/>
      <c r="CI19" s="323"/>
      <c r="CJ19" s="324"/>
      <c r="CK19" s="324"/>
      <c r="CL19" s="324"/>
      <c r="CM19" s="324"/>
      <c r="CN19" s="324"/>
      <c r="CO19" s="325"/>
      <c r="CP19" s="25"/>
      <c r="CQ19" s="30"/>
      <c r="DE19" s="29"/>
      <c r="DF19" s="329"/>
      <c r="DG19" s="326"/>
      <c r="DH19" s="327"/>
      <c r="DI19" s="327"/>
      <c r="DJ19" s="327"/>
      <c r="DK19" s="327"/>
      <c r="DL19" s="327"/>
      <c r="DM19" s="327"/>
      <c r="DN19" s="328"/>
      <c r="DO19" s="25"/>
      <c r="DP19" s="25"/>
      <c r="DQ19" s="30"/>
      <c r="EE19" s="29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30"/>
    </row>
    <row r="20" spans="1:146" ht="12" customHeight="1" x14ac:dyDescent="0.2">
      <c r="C20" s="366" t="str">
        <f>C_6</f>
        <v>PŘÍSPĚVEK 6 &gt;</v>
      </c>
      <c r="D20" s="380" t="str">
        <f>EE8</f>
        <v>A6 - Činnost mládeže RSHb</v>
      </c>
      <c r="E20" s="369" t="str">
        <f>ER9</f>
        <v>ŽÁDOST NEPODÁNA</v>
      </c>
      <c r="F20" s="356">
        <f>IF(E20="OK",EM47,IF(E20="AKT - ok",EM68,0))</f>
        <v>0</v>
      </c>
      <c r="H20" s="358"/>
      <c r="M20" s="29"/>
      <c r="N20" s="339"/>
      <c r="O20" s="376"/>
      <c r="P20" s="377"/>
      <c r="Q20" s="338"/>
      <c r="R20" s="3"/>
      <c r="S20" s="373"/>
      <c r="T20" s="373"/>
      <c r="U20" s="372"/>
      <c r="V20" s="25"/>
      <c r="W20" s="30"/>
      <c r="AK20" s="29"/>
      <c r="AL20" s="3"/>
      <c r="AM20" s="3"/>
      <c r="AN20" s="3"/>
      <c r="AO20" s="3"/>
      <c r="AP20" s="3"/>
      <c r="AQ20" s="3"/>
      <c r="AR20" s="3"/>
      <c r="AS20" s="3"/>
      <c r="AT20" s="25"/>
      <c r="AU20" s="30"/>
      <c r="BI20" s="29"/>
      <c r="BJ20" s="335"/>
      <c r="BK20" s="343"/>
      <c r="BL20" s="344"/>
      <c r="BM20" s="344"/>
      <c r="BN20" s="344"/>
      <c r="BO20" s="344"/>
      <c r="BP20" s="344"/>
      <c r="BQ20" s="345"/>
      <c r="BR20" s="25"/>
      <c r="BS20" s="30"/>
      <c r="CG20" s="29"/>
      <c r="CH20" s="329"/>
      <c r="CI20" s="326"/>
      <c r="CJ20" s="327"/>
      <c r="CK20" s="327"/>
      <c r="CL20" s="327"/>
      <c r="CM20" s="327"/>
      <c r="CN20" s="327"/>
      <c r="CO20" s="328"/>
      <c r="CP20" s="25"/>
      <c r="CQ20" s="30"/>
      <c r="DE20" s="29"/>
      <c r="DF20" s="25"/>
      <c r="DG20" s="25"/>
      <c r="DH20" s="25"/>
      <c r="DI20" s="25"/>
      <c r="DJ20" s="25"/>
      <c r="DK20" s="25"/>
      <c r="DL20" s="25"/>
      <c r="DM20" s="263"/>
      <c r="DN20" s="25"/>
      <c r="DO20" s="25"/>
      <c r="DP20" s="25"/>
      <c r="DQ20" s="30"/>
      <c r="EE20" s="29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30"/>
    </row>
    <row r="21" spans="1:146" ht="12" customHeight="1" x14ac:dyDescent="0.2">
      <c r="C21" s="366"/>
      <c r="D21" s="381"/>
      <c r="E21" s="370"/>
      <c r="F21" s="357"/>
      <c r="H21" s="358"/>
      <c r="M21" s="31"/>
      <c r="N21" s="34"/>
      <c r="O21" s="6"/>
      <c r="P21" s="6"/>
      <c r="Q21" s="6"/>
      <c r="R21" s="6"/>
      <c r="S21" s="6"/>
      <c r="T21" s="6"/>
      <c r="U21" s="6"/>
      <c r="V21" s="6"/>
      <c r="W21" s="32"/>
      <c r="AK21" s="29"/>
      <c r="AL21" s="339" t="s">
        <v>6</v>
      </c>
      <c r="AM21" s="374">
        <v>24000</v>
      </c>
      <c r="AN21" s="375"/>
      <c r="AO21" s="338" t="s">
        <v>9</v>
      </c>
      <c r="AP21" s="81"/>
      <c r="AQ21" s="373" t="s">
        <v>186</v>
      </c>
      <c r="AR21" s="373"/>
      <c r="AS21" s="371" t="str">
        <f>IF(AN38="ano",SUM(AM21-AR38),IF(AN28="ano",SUM(AM21-AR28),""))</f>
        <v/>
      </c>
      <c r="AT21" s="25"/>
      <c r="AU21" s="30"/>
      <c r="BI21" s="29"/>
      <c r="BJ21" s="335"/>
      <c r="BK21" s="346"/>
      <c r="BL21" s="347"/>
      <c r="BM21" s="347"/>
      <c r="BN21" s="347"/>
      <c r="BO21" s="347"/>
      <c r="BP21" s="347"/>
      <c r="BQ21" s="348"/>
      <c r="BR21" s="25"/>
      <c r="BS21" s="30"/>
      <c r="CG21" s="29"/>
      <c r="CH21" s="25"/>
      <c r="CI21" s="25"/>
      <c r="CJ21" s="25"/>
      <c r="CK21" s="25"/>
      <c r="CL21" s="25"/>
      <c r="CM21" s="25"/>
      <c r="CN21" s="25"/>
      <c r="CO21" s="25"/>
      <c r="CP21" s="25"/>
      <c r="CQ21" s="30"/>
      <c r="DE21" s="29"/>
      <c r="DF21" s="339" t="s">
        <v>6</v>
      </c>
      <c r="DG21" s="424" t="s">
        <v>117</v>
      </c>
      <c r="DH21" s="424"/>
      <c r="DI21" s="424"/>
      <c r="DJ21" s="336">
        <v>10000</v>
      </c>
      <c r="DK21" s="338" t="s">
        <v>9</v>
      </c>
      <c r="DL21" s="373" t="s">
        <v>184</v>
      </c>
      <c r="DM21" s="373"/>
      <c r="DN21" s="373"/>
      <c r="DO21" s="371" t="str">
        <f>IF(DH69="ano",SUM(DJ21-DN69),IF(DH42="ano",SUM(DJ21-DN42),""))</f>
        <v/>
      </c>
      <c r="DP21" s="25"/>
      <c r="DQ21" s="30"/>
      <c r="EE21" s="29"/>
      <c r="EF21" s="339" t="s">
        <v>6</v>
      </c>
      <c r="EG21" s="424" t="s">
        <v>202</v>
      </c>
      <c r="EH21" s="424"/>
      <c r="EI21" s="424"/>
      <c r="EJ21" s="336">
        <v>10000</v>
      </c>
      <c r="EK21" s="338" t="s">
        <v>9</v>
      </c>
      <c r="EL21" s="373" t="s">
        <v>184</v>
      </c>
      <c r="EM21" s="426"/>
      <c r="EN21" s="371" t="str">
        <f>IF(EH57="ano",SUM(EJ21-EM57),IF(EH36="ano",SUM(EJ21-EM36),""))</f>
        <v/>
      </c>
      <c r="EO21" s="263"/>
      <c r="EP21" s="30"/>
    </row>
    <row r="22" spans="1:146" ht="12" customHeight="1" x14ac:dyDescent="0.2">
      <c r="A22" s="21"/>
      <c r="B22" s="21"/>
      <c r="C22" s="21"/>
      <c r="D22" s="21"/>
      <c r="E22" s="21"/>
      <c r="F22" s="21"/>
      <c r="G22" s="21"/>
      <c r="H22" s="21"/>
      <c r="AK22" s="29"/>
      <c r="AL22" s="339"/>
      <c r="AM22" s="376"/>
      <c r="AN22" s="377"/>
      <c r="AO22" s="338"/>
      <c r="AP22" s="81"/>
      <c r="AQ22" s="373"/>
      <c r="AR22" s="373"/>
      <c r="AS22" s="372"/>
      <c r="AT22" s="25"/>
      <c r="AU22" s="30"/>
      <c r="BI22" s="29"/>
      <c r="BJ22" s="25"/>
      <c r="BK22" s="25"/>
      <c r="BL22" s="25"/>
      <c r="BM22" s="25"/>
      <c r="BN22" s="25"/>
      <c r="BO22" s="25"/>
      <c r="BP22" s="25"/>
      <c r="BQ22" s="25"/>
      <c r="BR22" s="25"/>
      <c r="BS22" s="30"/>
      <c r="CG22" s="29"/>
      <c r="CH22" s="339" t="s">
        <v>6</v>
      </c>
      <c r="CI22" s="374">
        <f>12000</f>
        <v>12000</v>
      </c>
      <c r="CJ22" s="375"/>
      <c r="CK22" s="338" t="s">
        <v>9</v>
      </c>
      <c r="CL22" s="81"/>
      <c r="CM22" s="373" t="s">
        <v>188</v>
      </c>
      <c r="CN22" s="373"/>
      <c r="CO22" s="371" t="str">
        <f>IF(CJ39="ano",SUM(CI22-CN39),IF(CJ29="ano",SUM(CI22-CN29),""))</f>
        <v/>
      </c>
      <c r="CP22" s="25"/>
      <c r="CQ22" s="30"/>
      <c r="DE22" s="29"/>
      <c r="DF22" s="339"/>
      <c r="DG22" s="424"/>
      <c r="DH22" s="424"/>
      <c r="DI22" s="424"/>
      <c r="DJ22" s="337"/>
      <c r="DK22" s="338"/>
      <c r="DL22" s="373"/>
      <c r="DM22" s="373"/>
      <c r="DN22" s="373"/>
      <c r="DO22" s="372"/>
      <c r="DP22" s="25"/>
      <c r="DQ22" s="30"/>
      <c r="EE22" s="29"/>
      <c r="EF22" s="339"/>
      <c r="EG22" s="424"/>
      <c r="EH22" s="424"/>
      <c r="EI22" s="424"/>
      <c r="EJ22" s="337"/>
      <c r="EK22" s="338"/>
      <c r="EL22" s="373"/>
      <c r="EM22" s="426"/>
      <c r="EN22" s="372"/>
      <c r="EO22" s="263"/>
      <c r="EP22" s="30"/>
    </row>
    <row r="23" spans="1:146" ht="12" customHeight="1" x14ac:dyDescent="0.2">
      <c r="A23" s="21"/>
      <c r="B23" s="21"/>
      <c r="C23" s="21"/>
      <c r="D23" s="413" t="s">
        <v>28</v>
      </c>
      <c r="E23" s="414"/>
      <c r="F23" s="356">
        <f>SUM(F10:F21)</f>
        <v>0</v>
      </c>
      <c r="G23" s="21"/>
      <c r="H23" s="21"/>
      <c r="T23" s="258" t="s">
        <v>116</v>
      </c>
      <c r="U23" s="259">
        <f ca="1">TODAY()</f>
        <v>43914</v>
      </c>
      <c r="AK23" s="31"/>
      <c r="AL23" s="34"/>
      <c r="AM23" s="6"/>
      <c r="AN23" s="6"/>
      <c r="AO23" s="6"/>
      <c r="AP23" s="6"/>
      <c r="AQ23" s="6"/>
      <c r="AR23" s="6"/>
      <c r="AS23" s="6"/>
      <c r="AT23" s="6"/>
      <c r="AU23" s="32"/>
      <c r="BI23" s="29"/>
      <c r="BJ23" s="339" t="s">
        <v>6</v>
      </c>
      <c r="BK23" s="374">
        <v>30000</v>
      </c>
      <c r="BL23" s="375"/>
      <c r="BM23" s="338" t="s">
        <v>9</v>
      </c>
      <c r="BN23" s="81"/>
      <c r="BO23" s="373" t="s">
        <v>187</v>
      </c>
      <c r="BP23" s="373"/>
      <c r="BQ23" s="371" t="str">
        <f>IF(BL40="ano",SUM(BK23-BP40),IF(BL30="ano",SUM(BK23-BP30),""))</f>
        <v/>
      </c>
      <c r="BR23" s="25"/>
      <c r="BS23" s="30"/>
      <c r="CG23" s="29"/>
      <c r="CH23" s="339"/>
      <c r="CI23" s="376"/>
      <c r="CJ23" s="377"/>
      <c r="CK23" s="338"/>
      <c r="CL23" s="81"/>
      <c r="CM23" s="373"/>
      <c r="CN23" s="373"/>
      <c r="CO23" s="372"/>
      <c r="CP23" s="25"/>
      <c r="CQ23" s="30"/>
      <c r="DE23" s="29"/>
      <c r="DF23" s="335"/>
      <c r="DG23" s="424" t="s">
        <v>189</v>
      </c>
      <c r="DH23" s="424"/>
      <c r="DI23" s="424"/>
      <c r="DJ23" s="336">
        <v>5000</v>
      </c>
      <c r="DK23" s="338" t="s">
        <v>9</v>
      </c>
      <c r="DL23" s="373" t="s">
        <v>184</v>
      </c>
      <c r="DM23" s="373"/>
      <c r="DN23" s="373"/>
      <c r="DO23" s="371" t="str">
        <f t="shared" ref="DO23" si="1">IF(DH71="ano",SUM(DJ23-DN71),IF(DH44="ano",SUM(DJ23-DN44),""))</f>
        <v/>
      </c>
      <c r="DP23" s="25"/>
      <c r="DQ23" s="30"/>
      <c r="EE23" s="29"/>
      <c r="EF23" s="335"/>
      <c r="EG23" s="424" t="s">
        <v>204</v>
      </c>
      <c r="EH23" s="424"/>
      <c r="EI23" s="424"/>
      <c r="EJ23" s="336">
        <v>5000</v>
      </c>
      <c r="EK23" s="338" t="s">
        <v>9</v>
      </c>
      <c r="EL23" s="373" t="s">
        <v>184</v>
      </c>
      <c r="EM23" s="426"/>
      <c r="EN23" s="371" t="str">
        <f t="shared" ref="EN23" si="2">IF(EH59="ano",SUM(EJ23-EM59),IF(EH38="ano",SUM(EJ23-EM38),""))</f>
        <v/>
      </c>
      <c r="EO23" s="263"/>
      <c r="EP23" s="30"/>
    </row>
    <row r="24" spans="1:146" ht="12" customHeight="1" x14ac:dyDescent="0.2">
      <c r="D24" s="415"/>
      <c r="E24" s="416"/>
      <c r="F24" s="357"/>
      <c r="M24" s="362" t="s">
        <v>15</v>
      </c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BI24" s="29"/>
      <c r="BJ24" s="339"/>
      <c r="BK24" s="376"/>
      <c r="BL24" s="377"/>
      <c r="BM24" s="338"/>
      <c r="BN24" s="81"/>
      <c r="BO24" s="373"/>
      <c r="BP24" s="373"/>
      <c r="BQ24" s="372"/>
      <c r="BR24" s="25"/>
      <c r="BS24" s="30"/>
      <c r="CG24" s="31"/>
      <c r="CH24" s="34"/>
      <c r="CI24" s="6"/>
      <c r="CJ24" s="6"/>
      <c r="CK24" s="6"/>
      <c r="CL24" s="6"/>
      <c r="CM24" s="6"/>
      <c r="CN24" s="6"/>
      <c r="CO24" s="6"/>
      <c r="CP24" s="6"/>
      <c r="CQ24" s="32"/>
      <c r="DE24" s="29"/>
      <c r="DF24" s="335"/>
      <c r="DG24" s="424"/>
      <c r="DH24" s="424"/>
      <c r="DI24" s="424"/>
      <c r="DJ24" s="337"/>
      <c r="DK24" s="338"/>
      <c r="DL24" s="373"/>
      <c r="DM24" s="373"/>
      <c r="DN24" s="373"/>
      <c r="DO24" s="372"/>
      <c r="DP24" s="25"/>
      <c r="DQ24" s="30"/>
      <c r="EE24" s="29"/>
      <c r="EF24" s="335"/>
      <c r="EG24" s="424"/>
      <c r="EH24" s="424"/>
      <c r="EI24" s="424"/>
      <c r="EJ24" s="337"/>
      <c r="EK24" s="338"/>
      <c r="EL24" s="373"/>
      <c r="EM24" s="426"/>
      <c r="EN24" s="372"/>
      <c r="EO24" s="25"/>
      <c r="EP24" s="30"/>
    </row>
    <row r="25" spans="1:146" ht="12" customHeight="1" x14ac:dyDescent="0.2">
      <c r="M25" s="37"/>
      <c r="N25" s="43"/>
      <c r="O25" s="38"/>
      <c r="P25" s="38"/>
      <c r="Q25" s="38"/>
      <c r="R25" s="38"/>
      <c r="S25" s="38"/>
      <c r="T25" s="38"/>
      <c r="U25" s="38"/>
      <c r="V25" s="38"/>
      <c r="W25" s="39"/>
      <c r="AR25" s="258" t="s">
        <v>116</v>
      </c>
      <c r="AS25" s="259">
        <f ca="1">TODAY()</f>
        <v>43914</v>
      </c>
      <c r="BI25" s="31"/>
      <c r="BJ25" s="34"/>
      <c r="BK25" s="6"/>
      <c r="BL25" s="6"/>
      <c r="BM25" s="6"/>
      <c r="BN25" s="6"/>
      <c r="BO25" s="6"/>
      <c r="BP25" s="6"/>
      <c r="BQ25" s="6"/>
      <c r="BR25" s="6"/>
      <c r="BS25" s="32"/>
      <c r="DE25" s="29"/>
      <c r="DF25" s="335"/>
      <c r="DG25" s="424" t="s">
        <v>46</v>
      </c>
      <c r="DH25" s="424"/>
      <c r="DI25" s="424"/>
      <c r="DJ25" s="336">
        <v>5000</v>
      </c>
      <c r="DK25" s="338" t="s">
        <v>9</v>
      </c>
      <c r="DL25" s="373" t="s">
        <v>184</v>
      </c>
      <c r="DM25" s="373"/>
      <c r="DN25" s="373"/>
      <c r="DO25" s="371" t="str">
        <f t="shared" ref="DO25" si="3">IF(DH73="ano",SUM(DJ25-DN73),IF(DH46="ano",SUM(DJ25-DN46),""))</f>
        <v/>
      </c>
      <c r="DP25" s="25"/>
      <c r="DQ25" s="30"/>
      <c r="EE25" s="29"/>
      <c r="EF25" s="335"/>
      <c r="EG25" s="424" t="s">
        <v>203</v>
      </c>
      <c r="EH25" s="424"/>
      <c r="EI25" s="424"/>
      <c r="EJ25" s="336">
        <v>5000</v>
      </c>
      <c r="EK25" s="338" t="s">
        <v>9</v>
      </c>
      <c r="EL25" s="373" t="s">
        <v>184</v>
      </c>
      <c r="EM25" s="426"/>
      <c r="EN25" s="371" t="str">
        <f t="shared" ref="EN25" si="4">IF(EH61="ano",SUM(EJ25-EM61),IF(EH40="ano",SUM(EJ25-EM40),""))</f>
        <v/>
      </c>
      <c r="EO25" s="25"/>
      <c r="EP25" s="30"/>
    </row>
    <row r="26" spans="1:146" ht="12" customHeight="1" x14ac:dyDescent="0.2">
      <c r="M26" s="44"/>
      <c r="N26" s="363" t="s">
        <v>16</v>
      </c>
      <c r="O26" s="363"/>
      <c r="P26" s="352"/>
      <c r="R26" s="363" t="s">
        <v>8</v>
      </c>
      <c r="S26" s="365"/>
      <c r="T26" s="360"/>
      <c r="U26" s="364" t="s">
        <v>9</v>
      </c>
      <c r="V26" s="355" t="str">
        <f>IF(T26&gt;O19,1,"")</f>
        <v/>
      </c>
      <c r="W26" s="36"/>
      <c r="Y26" s="313">
        <f>IF(P26="",-1,1)</f>
        <v>-1</v>
      </c>
      <c r="Z26" s="313" t="str">
        <f>IF(P26&lt;&gt;"ano","",IF(P26="","",IF(OR(T26="",T26&gt;O19),-1,1)))</f>
        <v/>
      </c>
      <c r="AK26" s="362" t="s">
        <v>15</v>
      </c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CN26" s="258" t="s">
        <v>116</v>
      </c>
      <c r="CO26" s="259">
        <f ca="1">TODAY()</f>
        <v>43914</v>
      </c>
      <c r="DE26" s="29"/>
      <c r="DF26" s="335"/>
      <c r="DG26" s="424"/>
      <c r="DH26" s="424"/>
      <c r="DI26" s="424"/>
      <c r="DJ26" s="337"/>
      <c r="DK26" s="338"/>
      <c r="DL26" s="373"/>
      <c r="DM26" s="373"/>
      <c r="DN26" s="373"/>
      <c r="DO26" s="372"/>
      <c r="DP26" s="25"/>
      <c r="DQ26" s="30"/>
      <c r="EE26" s="29"/>
      <c r="EF26" s="335"/>
      <c r="EG26" s="424"/>
      <c r="EH26" s="424"/>
      <c r="EI26" s="424"/>
      <c r="EJ26" s="337"/>
      <c r="EK26" s="338"/>
      <c r="EL26" s="373"/>
      <c r="EM26" s="426"/>
      <c r="EN26" s="372"/>
      <c r="EO26" s="25"/>
      <c r="EP26" s="30"/>
    </row>
    <row r="27" spans="1:146" ht="12" customHeight="1" x14ac:dyDescent="0.2">
      <c r="M27" s="44"/>
      <c r="N27" s="363"/>
      <c r="O27" s="363"/>
      <c r="P27" s="353"/>
      <c r="R27" s="363"/>
      <c r="S27" s="365"/>
      <c r="T27" s="361"/>
      <c r="U27" s="364"/>
      <c r="V27" s="355"/>
      <c r="W27" s="36"/>
      <c r="Y27" s="313"/>
      <c r="Z27" s="313"/>
      <c r="AK27" s="37"/>
      <c r="AL27" s="43"/>
      <c r="AM27" s="38"/>
      <c r="AN27" s="38"/>
      <c r="AO27" s="38"/>
      <c r="AP27" s="38"/>
      <c r="AQ27" s="38"/>
      <c r="AR27" s="38"/>
      <c r="AS27" s="38"/>
      <c r="AT27" s="38"/>
      <c r="AU27" s="39"/>
      <c r="BP27" s="258" t="s">
        <v>116</v>
      </c>
      <c r="BQ27" s="259">
        <f ca="1">TODAY()</f>
        <v>43914</v>
      </c>
      <c r="CG27" s="362" t="s">
        <v>15</v>
      </c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DE27" s="29"/>
      <c r="DF27" s="335"/>
      <c r="DG27" s="424" t="s">
        <v>47</v>
      </c>
      <c r="DH27" s="424"/>
      <c r="DI27" s="424"/>
      <c r="DJ27" s="336">
        <v>10000</v>
      </c>
      <c r="DK27" s="338" t="s">
        <v>9</v>
      </c>
      <c r="DL27" s="373" t="s">
        <v>184</v>
      </c>
      <c r="DM27" s="373"/>
      <c r="DN27" s="373"/>
      <c r="DO27" s="371" t="str">
        <f t="shared" ref="DO27" si="5">IF(DH75="ano",SUM(DJ27-DN75),IF(DH48="ano",SUM(DJ27-DN48),""))</f>
        <v/>
      </c>
      <c r="DP27" s="25"/>
      <c r="DQ27" s="30"/>
      <c r="EE27" s="29"/>
      <c r="EF27" s="335"/>
      <c r="EG27" s="424" t="s">
        <v>206</v>
      </c>
      <c r="EH27" s="424"/>
      <c r="EI27" s="424"/>
      <c r="EJ27" s="336">
        <v>5000</v>
      </c>
      <c r="EK27" s="338" t="s">
        <v>9</v>
      </c>
      <c r="EL27" s="373" t="s">
        <v>184</v>
      </c>
      <c r="EM27" s="426"/>
      <c r="EN27" s="371" t="str">
        <f t="shared" ref="EN27" si="6">IF(EH63="ano",SUM(EJ27-EM63),IF(EH42="ano",SUM(EJ27-EM42),""))</f>
        <v/>
      </c>
      <c r="EO27" s="263"/>
      <c r="EP27" s="30"/>
    </row>
    <row r="28" spans="1:146" ht="12" customHeight="1" x14ac:dyDescent="0.2">
      <c r="B28" s="234"/>
      <c r="C28" s="234"/>
      <c r="D28" s="234"/>
      <c r="E28" s="234"/>
      <c r="F28" s="234"/>
      <c r="G28" s="234"/>
      <c r="M28" s="44"/>
      <c r="W28" s="36"/>
      <c r="AK28" s="44"/>
      <c r="AL28" s="363" t="s">
        <v>16</v>
      </c>
      <c r="AM28" s="363"/>
      <c r="AN28" s="352"/>
      <c r="AP28" s="363" t="s">
        <v>8</v>
      </c>
      <c r="AQ28" s="365"/>
      <c r="AR28" s="360"/>
      <c r="AS28" s="364" t="s">
        <v>9</v>
      </c>
      <c r="AT28" s="355" t="str">
        <f>IF(AR28&gt;AM21,1,"")</f>
        <v/>
      </c>
      <c r="AU28" s="36"/>
      <c r="AW28" s="313">
        <f>IF(AN38="ano","",IF(AN28="",-1,1))</f>
        <v>-1</v>
      </c>
      <c r="AX28" s="313" t="str">
        <f>IF(AN38="ano","",IF(AN28="","",IF(OR(AR28="",AR28&gt;AM21),-1,1)))</f>
        <v/>
      </c>
      <c r="BI28" s="362" t="s">
        <v>15</v>
      </c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CG28" s="37"/>
      <c r="CH28" s="43"/>
      <c r="CI28" s="38"/>
      <c r="CJ28" s="38"/>
      <c r="CK28" s="38"/>
      <c r="CL28" s="38"/>
      <c r="CM28" s="38"/>
      <c r="CN28" s="38"/>
      <c r="CO28" s="38"/>
      <c r="CP28" s="38"/>
      <c r="CQ28" s="39"/>
      <c r="DE28" s="29"/>
      <c r="DF28" s="335"/>
      <c r="DG28" s="424"/>
      <c r="DH28" s="424"/>
      <c r="DI28" s="424"/>
      <c r="DJ28" s="337"/>
      <c r="DK28" s="338"/>
      <c r="DL28" s="373"/>
      <c r="DM28" s="373"/>
      <c r="DN28" s="373"/>
      <c r="DO28" s="372"/>
      <c r="DP28" s="25"/>
      <c r="DQ28" s="30"/>
      <c r="EE28" s="29"/>
      <c r="EF28" s="335"/>
      <c r="EG28" s="424"/>
      <c r="EH28" s="424"/>
      <c r="EI28" s="424"/>
      <c r="EJ28" s="337"/>
      <c r="EK28" s="338"/>
      <c r="EL28" s="373"/>
      <c r="EM28" s="426"/>
      <c r="EN28" s="372"/>
      <c r="EO28" s="263"/>
      <c r="EP28" s="30"/>
    </row>
    <row r="29" spans="1:146" ht="12" customHeight="1" x14ac:dyDescent="0.2">
      <c r="M29" s="44"/>
      <c r="N29" s="359" t="str">
        <f>IF(AND(T26&gt;O19,P26="ANO"),"1 POZN: VÝŠE ŽÁDOSTI O PŘÍSPĚVĚK PŘESAHUJE PŘEDEPSANOU MAXIMÁLNÍ VÝŠI!!!","")</f>
        <v/>
      </c>
      <c r="O29" s="359"/>
      <c r="P29" s="359"/>
      <c r="Q29" s="359"/>
      <c r="R29" s="359"/>
      <c r="S29" s="359"/>
      <c r="T29" s="359"/>
      <c r="U29" s="359"/>
      <c r="V29" s="359"/>
      <c r="W29" s="36"/>
      <c r="AK29" s="44"/>
      <c r="AL29" s="363"/>
      <c r="AM29" s="363"/>
      <c r="AN29" s="353"/>
      <c r="AP29" s="363"/>
      <c r="AQ29" s="365"/>
      <c r="AR29" s="361"/>
      <c r="AS29" s="364"/>
      <c r="AT29" s="355"/>
      <c r="AU29" s="36"/>
      <c r="AW29" s="313"/>
      <c r="AX29" s="313"/>
      <c r="BI29" s="37"/>
      <c r="BJ29" s="43"/>
      <c r="BK29" s="38"/>
      <c r="BL29" s="38"/>
      <c r="BM29" s="38"/>
      <c r="BN29" s="38"/>
      <c r="BO29" s="38"/>
      <c r="BP29" s="38"/>
      <c r="BQ29" s="38"/>
      <c r="BR29" s="38"/>
      <c r="BS29" s="39"/>
      <c r="CG29" s="44"/>
      <c r="CH29" s="363" t="s">
        <v>16</v>
      </c>
      <c r="CI29" s="363"/>
      <c r="CJ29" s="352"/>
      <c r="CL29" s="363" t="s">
        <v>8</v>
      </c>
      <c r="CM29" s="365"/>
      <c r="CN29" s="360"/>
      <c r="CO29" s="364" t="s">
        <v>9</v>
      </c>
      <c r="CP29" s="355" t="str">
        <f>IF(CN29&gt;CI22,1,"")</f>
        <v/>
      </c>
      <c r="CQ29" s="36"/>
      <c r="CS29" s="313">
        <f>IF(CJ29="",-1,1)</f>
        <v>-1</v>
      </c>
      <c r="CT29" s="313" t="str">
        <f>IF(CJ39="ano","",IF(CJ29="","",IF(OR(CN29="",CN29&gt;CI22),-1,1)))</f>
        <v/>
      </c>
      <c r="DE29" s="29"/>
      <c r="DF29" s="335"/>
      <c r="DG29" s="424" t="s">
        <v>48</v>
      </c>
      <c r="DH29" s="424"/>
      <c r="DI29" s="424"/>
      <c r="DJ29" s="336">
        <v>7500</v>
      </c>
      <c r="DK29" s="338" t="s">
        <v>9</v>
      </c>
      <c r="DL29" s="373" t="s">
        <v>184</v>
      </c>
      <c r="DM29" s="373"/>
      <c r="DN29" s="373"/>
      <c r="DO29" s="371" t="str">
        <f t="shared" ref="DO29" si="7">IF(DH77="ano",SUM(DJ29-DN77),IF(DH50="ano",SUM(DJ29-DN50),""))</f>
        <v/>
      </c>
      <c r="DP29" s="25"/>
      <c r="DQ29" s="30"/>
      <c r="EE29" s="29"/>
      <c r="EF29" s="335"/>
      <c r="EG29" s="424" t="s">
        <v>205</v>
      </c>
      <c r="EH29" s="424"/>
      <c r="EI29" s="424"/>
      <c r="EJ29" s="336">
        <v>5000</v>
      </c>
      <c r="EK29" s="338" t="s">
        <v>9</v>
      </c>
      <c r="EL29" s="373" t="s">
        <v>184</v>
      </c>
      <c r="EM29" s="426"/>
      <c r="EN29" s="371" t="str">
        <f t="shared" ref="EN29" si="8">IF(EH65="ano",SUM(EJ29-EM65),IF(EH44="ano",SUM(EJ29-EM44),""))</f>
        <v/>
      </c>
      <c r="EO29" s="263"/>
      <c r="EP29" s="30"/>
    </row>
    <row r="30" spans="1:146" ht="12" customHeight="1" x14ac:dyDescent="0.2">
      <c r="C30" s="237" t="s">
        <v>106</v>
      </c>
      <c r="D30" s="239" t="s">
        <v>107</v>
      </c>
      <c r="M30" s="42"/>
      <c r="N30" s="45"/>
      <c r="O30" s="41"/>
      <c r="P30" s="41"/>
      <c r="Q30" s="41"/>
      <c r="R30" s="40"/>
      <c r="S30" s="40"/>
      <c r="T30" s="40"/>
      <c r="U30" s="40"/>
      <c r="V30" s="40"/>
      <c r="W30" s="33"/>
      <c r="AK30" s="44"/>
      <c r="AU30" s="36"/>
      <c r="BI30" s="44"/>
      <c r="BJ30" s="363" t="s">
        <v>16</v>
      </c>
      <c r="BK30" s="363"/>
      <c r="BL30" s="352"/>
      <c r="BN30" s="363" t="s">
        <v>8</v>
      </c>
      <c r="BO30" s="365"/>
      <c r="BP30" s="360"/>
      <c r="BQ30" s="364" t="s">
        <v>9</v>
      </c>
      <c r="BR30" s="355" t="str">
        <f>IF(BP30&gt;BK23,1,"")</f>
        <v/>
      </c>
      <c r="BS30" s="36"/>
      <c r="BU30" s="313">
        <f>IF(BL30="",-1,1)</f>
        <v>-1</v>
      </c>
      <c r="BV30" s="313" t="str">
        <f>IF(BL30="","",IF(OR(BP30="",BP30&gt;BK23),-1,1))</f>
        <v/>
      </c>
      <c r="CG30" s="44"/>
      <c r="CH30" s="363"/>
      <c r="CI30" s="363"/>
      <c r="CJ30" s="353"/>
      <c r="CL30" s="363"/>
      <c r="CM30" s="365"/>
      <c r="CN30" s="361"/>
      <c r="CO30" s="364"/>
      <c r="CP30" s="355"/>
      <c r="CQ30" s="36"/>
      <c r="CS30" s="313"/>
      <c r="CT30" s="313"/>
      <c r="DE30" s="29"/>
      <c r="DF30" s="335"/>
      <c r="DG30" s="424"/>
      <c r="DH30" s="424"/>
      <c r="DI30" s="424"/>
      <c r="DJ30" s="337"/>
      <c r="DK30" s="338"/>
      <c r="DL30" s="373"/>
      <c r="DM30" s="373"/>
      <c r="DN30" s="373"/>
      <c r="DO30" s="372"/>
      <c r="DP30" s="25"/>
      <c r="DQ30" s="30"/>
      <c r="EE30" s="29"/>
      <c r="EF30" s="335"/>
      <c r="EG30" s="424"/>
      <c r="EH30" s="424"/>
      <c r="EI30" s="424"/>
      <c r="EJ30" s="337"/>
      <c r="EK30" s="338"/>
      <c r="EL30" s="373"/>
      <c r="EM30" s="426"/>
      <c r="EN30" s="372"/>
      <c r="EO30" s="263"/>
      <c r="EP30" s="30"/>
    </row>
    <row r="31" spans="1:146" ht="12" customHeight="1" x14ac:dyDescent="0.2">
      <c r="B31" s="234"/>
      <c r="C31" s="234"/>
      <c r="D31" s="234"/>
      <c r="E31" s="234"/>
      <c r="F31" s="234"/>
      <c r="G31" s="234"/>
      <c r="AK31" s="44"/>
      <c r="AL31" s="359" t="str">
        <f>IF(AND(AR28&gt;AM21,AN28="ANO"),"1 POZN: VÝŠE ŽÁDOSTI O PŘÍSPĚVĚK PŘESAHUJE PŘEDEPSANOU MAXIMÁLNÍ VÝŠI!!!","")</f>
        <v/>
      </c>
      <c r="AM31" s="359"/>
      <c r="AN31" s="359"/>
      <c r="AO31" s="359"/>
      <c r="AP31" s="359"/>
      <c r="AQ31" s="359"/>
      <c r="AR31" s="359"/>
      <c r="AS31" s="359"/>
      <c r="AT31" s="359"/>
      <c r="AU31" s="36"/>
      <c r="BI31" s="44"/>
      <c r="BJ31" s="363"/>
      <c r="BK31" s="363"/>
      <c r="BL31" s="353"/>
      <c r="BN31" s="363"/>
      <c r="BO31" s="365"/>
      <c r="BP31" s="361"/>
      <c r="BQ31" s="364"/>
      <c r="BR31" s="355"/>
      <c r="BS31" s="36"/>
      <c r="BU31" s="313"/>
      <c r="BV31" s="313"/>
      <c r="CG31" s="44"/>
      <c r="CQ31" s="36"/>
      <c r="DE31" s="29"/>
      <c r="DF31" s="257"/>
      <c r="DG31" s="424" t="s">
        <v>71</v>
      </c>
      <c r="DH31" s="424"/>
      <c r="DI31" s="424"/>
      <c r="DJ31" s="336">
        <v>7500</v>
      </c>
      <c r="DK31" s="338" t="s">
        <v>9</v>
      </c>
      <c r="DL31" s="373" t="s">
        <v>184</v>
      </c>
      <c r="DM31" s="373"/>
      <c r="DN31" s="373"/>
      <c r="DO31" s="371" t="str">
        <f t="shared" ref="DO31" si="9">IF(DH79="ano",SUM(DJ31-DN79),IF(DH52="ano",SUM(DJ31-DN52),""))</f>
        <v/>
      </c>
      <c r="DP31" s="25"/>
      <c r="DQ31" s="30"/>
      <c r="EE31" s="31"/>
      <c r="EF31" s="34"/>
      <c r="EG31" s="6"/>
      <c r="EH31" s="6"/>
      <c r="EI31" s="6"/>
      <c r="EJ31" s="6"/>
      <c r="EK31" s="6"/>
      <c r="EL31" s="6"/>
      <c r="EM31" s="6"/>
      <c r="EN31" s="6"/>
      <c r="EO31" s="6"/>
      <c r="EP31" s="32"/>
    </row>
    <row r="32" spans="1:146" ht="12" customHeight="1" x14ac:dyDescent="0.2">
      <c r="M32" s="171"/>
      <c r="N32" s="171"/>
      <c r="O32" s="131"/>
      <c r="P32" s="131"/>
      <c r="Q32" s="131"/>
      <c r="AK32" s="42"/>
      <c r="AL32" s="45"/>
      <c r="AM32" s="41"/>
      <c r="AN32" s="41"/>
      <c r="AO32" s="41"/>
      <c r="AP32" s="40"/>
      <c r="AQ32" s="40"/>
      <c r="AR32" s="40"/>
      <c r="AS32" s="40"/>
      <c r="AT32" s="40"/>
      <c r="AU32" s="33"/>
      <c r="BI32" s="44"/>
      <c r="BS32" s="36"/>
      <c r="CG32" s="44"/>
      <c r="CH32" s="359" t="str">
        <f>IF(AND(CN29&gt;CI22,CJ29="ANO"),"1 POZN: VÝŠE ŽÁDOSTI O PŘÍSPĚVĚK PŘESAHUJE PŘEDEPSANOU MAXIMÁLNÍ VÝŠI!!!","")</f>
        <v/>
      </c>
      <c r="CI32" s="359"/>
      <c r="CJ32" s="359"/>
      <c r="CK32" s="359"/>
      <c r="CL32" s="359"/>
      <c r="CM32" s="359"/>
      <c r="CN32" s="359"/>
      <c r="CO32" s="359"/>
      <c r="CP32" s="359"/>
      <c r="CQ32" s="36"/>
      <c r="DE32" s="29"/>
      <c r="DF32" s="81"/>
      <c r="DG32" s="424"/>
      <c r="DH32" s="424"/>
      <c r="DI32" s="424"/>
      <c r="DJ32" s="419"/>
      <c r="DK32" s="338"/>
      <c r="DL32" s="373"/>
      <c r="DM32" s="373"/>
      <c r="DN32" s="373"/>
      <c r="DO32" s="372"/>
      <c r="DP32" s="25"/>
      <c r="DQ32" s="30"/>
    </row>
    <row r="33" spans="3:149" ht="12" customHeight="1" x14ac:dyDescent="0.2">
      <c r="C33" s="241" t="s">
        <v>109</v>
      </c>
      <c r="D33" s="235"/>
      <c r="AK33" s="171"/>
      <c r="AL33" s="171"/>
      <c r="AM33" s="131"/>
      <c r="AN33" s="131"/>
      <c r="AO33" s="131"/>
      <c r="BI33" s="44"/>
      <c r="BJ33" s="359" t="str">
        <f>IF(AND(BP30&gt;BK23,BL30="ANO"),"1 POZN: VÝŠE ŽÁDOSTI O PŘÍSPĚVĚK PŘESAHUJE PŘEDEPSANOU MAXIMÁLNÍ VÝŠI!!!","")</f>
        <v/>
      </c>
      <c r="BK33" s="359"/>
      <c r="BL33" s="359"/>
      <c r="BM33" s="359"/>
      <c r="BN33" s="359"/>
      <c r="BO33" s="359"/>
      <c r="BP33" s="359"/>
      <c r="BQ33" s="359"/>
      <c r="BR33" s="359"/>
      <c r="BS33" s="36"/>
      <c r="CG33" s="42"/>
      <c r="CH33" s="45"/>
      <c r="CI33" s="41"/>
      <c r="CJ33" s="41"/>
      <c r="CK33" s="41"/>
      <c r="CL33" s="40"/>
      <c r="CM33" s="40"/>
      <c r="CN33" s="40"/>
      <c r="CO33" s="40"/>
      <c r="CP33" s="40"/>
      <c r="CQ33" s="33"/>
      <c r="DE33" s="29"/>
      <c r="DF33" s="335"/>
      <c r="DG33" s="424" t="s">
        <v>50</v>
      </c>
      <c r="DH33" s="424"/>
      <c r="DI33" s="424"/>
      <c r="DJ33" s="336">
        <v>10000</v>
      </c>
      <c r="DK33" s="338" t="s">
        <v>9</v>
      </c>
      <c r="DL33" s="373" t="s">
        <v>184</v>
      </c>
      <c r="DM33" s="373"/>
      <c r="DN33" s="373"/>
      <c r="DO33" s="371" t="str">
        <f t="shared" ref="DO33" si="10">IF(DH81="ano",SUM(DJ33-DN81),IF(DH54="ano",SUM(DJ33-DN54),""))</f>
        <v/>
      </c>
      <c r="DP33" s="25"/>
      <c r="DQ33" s="30"/>
      <c r="EF33" s="35"/>
      <c r="EG33" s="35"/>
      <c r="EH33" s="35"/>
      <c r="EI33" s="35"/>
      <c r="EJ33" s="35"/>
      <c r="EK33" s="35"/>
      <c r="EL33" s="35"/>
      <c r="EM33" s="258" t="s">
        <v>116</v>
      </c>
      <c r="EN33" s="259">
        <f ca="1">TODAY()</f>
        <v>43914</v>
      </c>
      <c r="EO33" s="35"/>
    </row>
    <row r="34" spans="3:149" ht="12" customHeight="1" x14ac:dyDescent="0.2">
      <c r="C34" s="242" t="s">
        <v>110</v>
      </c>
      <c r="D34" s="235"/>
      <c r="AO34" s="258"/>
      <c r="AP34" s="259"/>
      <c r="BI34" s="42"/>
      <c r="BJ34" s="45"/>
      <c r="BK34" s="41"/>
      <c r="BL34" s="41"/>
      <c r="BM34" s="41"/>
      <c r="BN34" s="40"/>
      <c r="BO34" s="40"/>
      <c r="BP34" s="40"/>
      <c r="BQ34" s="40"/>
      <c r="BR34" s="40"/>
      <c r="BS34" s="33"/>
      <c r="CG34" s="171"/>
      <c r="CH34" s="171"/>
      <c r="CI34" s="262"/>
      <c r="CJ34" s="262"/>
      <c r="CK34" s="262"/>
      <c r="DE34" s="29"/>
      <c r="DF34" s="335"/>
      <c r="DG34" s="424"/>
      <c r="DH34" s="424"/>
      <c r="DI34" s="424"/>
      <c r="DJ34" s="337"/>
      <c r="DK34" s="338"/>
      <c r="DL34" s="373"/>
      <c r="DM34" s="373"/>
      <c r="DN34" s="373"/>
      <c r="DO34" s="372"/>
      <c r="DP34" s="25"/>
      <c r="DQ34" s="30"/>
      <c r="EE34" s="61" t="s">
        <v>15</v>
      </c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</row>
    <row r="35" spans="3:149" ht="12" customHeight="1" x14ac:dyDescent="0.2">
      <c r="C35" s="238" t="str">
        <f>'B - Příspěvky na rozvoj RSHb'!C35</f>
        <v>Českomoravský svaz hokejbalu © 2020, všechna práva vyhrazena.</v>
      </c>
      <c r="D35" s="236"/>
      <c r="AB35" s="50"/>
      <c r="AL35" s="258"/>
      <c r="AM35" s="259"/>
      <c r="AZ35" s="50"/>
      <c r="BI35" s="171"/>
      <c r="BJ35" s="171"/>
      <c r="BK35" s="262"/>
      <c r="BL35" s="262"/>
      <c r="BM35" s="262"/>
      <c r="BX35" s="50"/>
      <c r="CV35" s="50"/>
      <c r="DE35" s="29"/>
      <c r="DF35" s="335"/>
      <c r="DG35" s="424" t="s">
        <v>51</v>
      </c>
      <c r="DH35" s="424"/>
      <c r="DI35" s="424"/>
      <c r="DJ35" s="336">
        <v>10000</v>
      </c>
      <c r="DK35" s="338" t="s">
        <v>9</v>
      </c>
      <c r="DL35" s="373" t="s">
        <v>184</v>
      </c>
      <c r="DM35" s="373"/>
      <c r="DN35" s="373"/>
      <c r="DO35" s="371" t="str">
        <f t="shared" ref="DO35" si="11">IF(DH83="ano",SUM(DJ35-DN83),IF(DH56="ano",SUM(DJ35-DN56),""))</f>
        <v/>
      </c>
      <c r="DP35" s="25"/>
      <c r="DQ35" s="30"/>
      <c r="DV35" s="50"/>
      <c r="EE35" s="256"/>
      <c r="EF35" s="131"/>
      <c r="EH35" s="38"/>
      <c r="EP35" s="260"/>
    </row>
    <row r="36" spans="3:149" ht="12" customHeight="1" x14ac:dyDescent="0.2">
      <c r="AY36" s="313"/>
      <c r="DE36" s="29"/>
      <c r="DF36" s="335"/>
      <c r="DG36" s="424"/>
      <c r="DH36" s="424"/>
      <c r="DI36" s="424"/>
      <c r="DJ36" s="337"/>
      <c r="DK36" s="338"/>
      <c r="DL36" s="373"/>
      <c r="DM36" s="373"/>
      <c r="DN36" s="373"/>
      <c r="DO36" s="372"/>
      <c r="DP36" s="25"/>
      <c r="DQ36" s="30"/>
      <c r="EE36" s="44"/>
      <c r="EF36" s="363" t="s">
        <v>52</v>
      </c>
      <c r="EG36" s="363"/>
      <c r="EH36" s="352"/>
      <c r="EI36" s="331" t="str">
        <f>EG21</f>
        <v>1) Hokejbal proti drogám</v>
      </c>
      <c r="EJ36" s="332"/>
      <c r="EK36" s="332"/>
      <c r="EL36" s="412" t="s">
        <v>8</v>
      </c>
      <c r="EM36" s="334"/>
      <c r="EN36" s="354" t="s">
        <v>9</v>
      </c>
      <c r="EO36" s="355" t="str">
        <f>IF(EM36&gt;EJ21,1,"")</f>
        <v/>
      </c>
      <c r="EP36" s="36"/>
      <c r="ER36" s="313">
        <f>IF(EH57="Ano","",IF(EH36="",-1,1))</f>
        <v>-1</v>
      </c>
      <c r="ES36" s="313" t="str">
        <f>IF(EH57="ano","",IF(EH36="","",IF(OR(EM36="",EM36&gt;EJ21),-1,1)))</f>
        <v/>
      </c>
    </row>
    <row r="37" spans="3:149" ht="12" customHeight="1" x14ac:dyDescent="0.2">
      <c r="AX37" s="51"/>
      <c r="AY37" s="313"/>
      <c r="DE37" s="31"/>
      <c r="DF37" s="34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32"/>
      <c r="EE37" s="44"/>
      <c r="EF37" s="363"/>
      <c r="EG37" s="363"/>
      <c r="EH37" s="353"/>
      <c r="EI37" s="331"/>
      <c r="EJ37" s="332"/>
      <c r="EK37" s="332"/>
      <c r="EL37" s="412"/>
      <c r="EM37" s="334"/>
      <c r="EN37" s="354"/>
      <c r="EO37" s="355"/>
      <c r="EP37" s="36"/>
      <c r="ER37" s="313"/>
      <c r="ES37" s="313"/>
    </row>
    <row r="38" spans="3:149" ht="12" customHeight="1" x14ac:dyDescent="0.2">
      <c r="AX38" s="92"/>
      <c r="AY38" s="313" t="str">
        <f>IF(AN38="","",IF(OR(AR38="",AR38&gt;AM21),-1,1))</f>
        <v/>
      </c>
      <c r="BW38" s="92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S38" s="51"/>
      <c r="DT38" s="51"/>
      <c r="EE38" s="44"/>
      <c r="EF38" s="363" t="s">
        <v>53</v>
      </c>
      <c r="EG38" s="363"/>
      <c r="EH38" s="352"/>
      <c r="EI38" s="332" t="str">
        <f>EG23</f>
        <v>2) Libovolný projektu v kategorii dětí do 7 let</v>
      </c>
      <c r="EJ38" s="332"/>
      <c r="EK38" s="332"/>
      <c r="EL38" s="412" t="s">
        <v>8</v>
      </c>
      <c r="EM38" s="334"/>
      <c r="EN38" s="354" t="s">
        <v>9</v>
      </c>
      <c r="EO38" s="355" t="str">
        <f>IF(EM38&gt;EJ23,1,"")</f>
        <v/>
      </c>
      <c r="EP38" s="36"/>
      <c r="ER38" s="313">
        <f>IF(EH59="Ano","",IF(EH38="",-1,1))</f>
        <v>-1</v>
      </c>
      <c r="ES38" s="313" t="str">
        <f>IF(EH59="ano","",IF(EH38="","",IF(OR(EM38="",EM38&gt;EJ23),-1,1)))</f>
        <v/>
      </c>
    </row>
    <row r="39" spans="3:149" ht="12" customHeight="1" x14ac:dyDescent="0.2">
      <c r="AX39" s="92"/>
      <c r="AY39" s="313"/>
      <c r="BW39" s="92"/>
      <c r="DN39" s="258" t="s">
        <v>116</v>
      </c>
      <c r="DO39" s="259">
        <f ca="1">TODAY()</f>
        <v>43914</v>
      </c>
      <c r="EE39" s="44"/>
      <c r="EF39" s="363"/>
      <c r="EG39" s="363"/>
      <c r="EH39" s="353"/>
      <c r="EI39" s="332"/>
      <c r="EJ39" s="332"/>
      <c r="EK39" s="332"/>
      <c r="EL39" s="412"/>
      <c r="EM39" s="334"/>
      <c r="EN39" s="354"/>
      <c r="EO39" s="355"/>
      <c r="EP39" s="36"/>
      <c r="ER39" s="313"/>
      <c r="ES39" s="313"/>
    </row>
    <row r="40" spans="3:149" ht="12" customHeight="1" x14ac:dyDescent="0.2">
      <c r="BW40" s="92" t="str">
        <f>IF(BL40="","",IF(OR(BP40="",BP40&gt;BK23),-1,1))</f>
        <v/>
      </c>
      <c r="DE40" s="61" t="s">
        <v>15</v>
      </c>
      <c r="DF40" s="61"/>
      <c r="DG40" s="61"/>
      <c r="DH40" s="61"/>
      <c r="DI40" s="61"/>
      <c r="DJ40" s="61"/>
      <c r="DK40" s="61"/>
      <c r="DL40" s="61"/>
      <c r="DM40" s="264"/>
      <c r="DN40" s="61"/>
      <c r="DO40" s="61"/>
      <c r="DP40" s="61"/>
      <c r="DQ40" s="61"/>
      <c r="EE40" s="44"/>
      <c r="EF40" s="363" t="s">
        <v>54</v>
      </c>
      <c r="EG40" s="363"/>
      <c r="EH40" s="352"/>
      <c r="EI40" s="332" t="str">
        <f>EG25</f>
        <v>3) Workshop "Náborová činnost klubů"</v>
      </c>
      <c r="EJ40" s="332"/>
      <c r="EK40" s="332"/>
      <c r="EL40" s="412" t="s">
        <v>8</v>
      </c>
      <c r="EM40" s="334"/>
      <c r="EN40" s="354" t="s">
        <v>9</v>
      </c>
      <c r="EO40" s="355" t="str">
        <f>IF(EM40&gt;EJ25,1,"")</f>
        <v/>
      </c>
      <c r="EP40" s="36"/>
      <c r="ER40" s="313">
        <f>IF(EH61="Ano","",IF(EH40="",-1,1))</f>
        <v>-1</v>
      </c>
      <c r="ES40" s="313" t="str">
        <f>IF(EH61="ano","",IF(EH40="","",IF(OR(EM40="",EM40&gt;EJ25),-1,1)))</f>
        <v/>
      </c>
    </row>
    <row r="41" spans="3:149" ht="12" customHeight="1" x14ac:dyDescent="0.2">
      <c r="BW41" s="92"/>
      <c r="DE41" s="37"/>
      <c r="DF41" s="43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9"/>
      <c r="EE41" s="44"/>
      <c r="EF41" s="363"/>
      <c r="EG41" s="363"/>
      <c r="EH41" s="353"/>
      <c r="EI41" s="332"/>
      <c r="EJ41" s="332"/>
      <c r="EK41" s="332"/>
      <c r="EL41" s="412"/>
      <c r="EM41" s="334"/>
      <c r="EN41" s="354"/>
      <c r="EO41" s="355"/>
      <c r="EP41" s="36"/>
      <c r="ER41" s="313"/>
      <c r="ES41" s="313"/>
    </row>
    <row r="42" spans="3:149" ht="12" customHeight="1" x14ac:dyDescent="0.2">
      <c r="DE42" s="44"/>
      <c r="DF42" s="363" t="s">
        <v>52</v>
      </c>
      <c r="DG42" s="363"/>
      <c r="DH42" s="352"/>
      <c r="DI42" s="420" t="s">
        <v>117</v>
      </c>
      <c r="DJ42" s="420"/>
      <c r="DK42" s="420"/>
      <c r="DL42" s="423" t="s">
        <v>8</v>
      </c>
      <c r="DM42" s="423"/>
      <c r="DN42" s="409"/>
      <c r="DO42" s="411" t="s">
        <v>9</v>
      </c>
      <c r="DP42" s="355" t="str">
        <f>IF(DN42&gt;DJ21,1,"")</f>
        <v/>
      </c>
      <c r="DQ42" s="36"/>
      <c r="DS42" s="313">
        <f>IF(DH69="Ano","",IF(DH42="",-1,1))</f>
        <v>-1</v>
      </c>
      <c r="DT42" s="313" t="str">
        <f>IF(DH69="ano","",IF(DH42="","",IF(OR(DN42="",DN42&gt;DJ21),-1,1)))</f>
        <v/>
      </c>
      <c r="EE42" s="44"/>
      <c r="EF42" s="363" t="s">
        <v>55</v>
      </c>
      <c r="EG42" s="363"/>
      <c r="EH42" s="352"/>
      <c r="EI42" s="332" t="str">
        <f>EG27</f>
        <v>4) 2 turnaje přeboru mládeže mimo akt. středisko</v>
      </c>
      <c r="EJ42" s="332"/>
      <c r="EK42" s="332"/>
      <c r="EL42" s="412" t="s">
        <v>8</v>
      </c>
      <c r="EM42" s="334"/>
      <c r="EN42" s="354" t="s">
        <v>9</v>
      </c>
      <c r="EO42" s="355" t="str">
        <f>IF(EM42&gt;EJ27,1,"")</f>
        <v/>
      </c>
      <c r="EP42" s="36"/>
      <c r="ER42" s="313">
        <f>IF(EH63="Ano","",IF(EH42="",-1,1))</f>
        <v>-1</v>
      </c>
      <c r="ES42" s="313" t="str">
        <f>IF(EH63="ano","",IF(EH42="","",IF(OR(EM42="",EM42&gt;EJ27),-1,1)))</f>
        <v/>
      </c>
    </row>
    <row r="43" spans="3:149" ht="12" customHeight="1" x14ac:dyDescent="0.2">
      <c r="DE43" s="44"/>
      <c r="DF43" s="363"/>
      <c r="DG43" s="363"/>
      <c r="DH43" s="353"/>
      <c r="DI43" s="420"/>
      <c r="DJ43" s="420"/>
      <c r="DK43" s="420"/>
      <c r="DL43" s="423"/>
      <c r="DM43" s="423"/>
      <c r="DN43" s="409"/>
      <c r="DO43" s="411"/>
      <c r="DP43" s="355"/>
      <c r="DQ43" s="36"/>
      <c r="DS43" s="313"/>
      <c r="DT43" s="313"/>
      <c r="EE43" s="44"/>
      <c r="EF43" s="363"/>
      <c r="EG43" s="363"/>
      <c r="EH43" s="353"/>
      <c r="EI43" s="332"/>
      <c r="EJ43" s="332"/>
      <c r="EK43" s="332"/>
      <c r="EL43" s="412"/>
      <c r="EM43" s="334"/>
      <c r="EN43" s="354"/>
      <c r="EO43" s="355"/>
      <c r="EP43" s="36"/>
      <c r="ER43" s="313"/>
      <c r="ES43" s="313"/>
    </row>
    <row r="44" spans="3:149" ht="12" customHeight="1" x14ac:dyDescent="0.2">
      <c r="DE44" s="44"/>
      <c r="DF44" s="363" t="s">
        <v>53</v>
      </c>
      <c r="DG44" s="363"/>
      <c r="DH44" s="352"/>
      <c r="DI44" s="420" t="s">
        <v>189</v>
      </c>
      <c r="DJ44" s="420"/>
      <c r="DK44" s="420"/>
      <c r="DL44" s="423" t="s">
        <v>8</v>
      </c>
      <c r="DM44" s="423"/>
      <c r="DN44" s="409"/>
      <c r="DO44" s="411" t="s">
        <v>9</v>
      </c>
      <c r="DP44" s="355" t="str">
        <f>IF(DN44&gt;DJ23,1,"")</f>
        <v/>
      </c>
      <c r="DQ44" s="36"/>
      <c r="DS44" s="313">
        <f>IF(DH71="Ano","",IF(DH44="",-1,1))</f>
        <v>-1</v>
      </c>
      <c r="DT44" s="313" t="str">
        <f>IF(DH71="ano","",IF(DH44="","",IF(OR(DN44="",DN44&gt;DJ23),-1,1)))</f>
        <v/>
      </c>
      <c r="EE44" s="44"/>
      <c r="EF44" s="363" t="s">
        <v>56</v>
      </c>
      <c r="EG44" s="363"/>
      <c r="EH44" s="352"/>
      <c r="EI44" s="332" t="str">
        <f>EG29</f>
        <v>5) Distribuce školních setů mimo akt. střediska</v>
      </c>
      <c r="EJ44" s="332"/>
      <c r="EK44" s="332"/>
      <c r="EL44" s="412" t="s">
        <v>8</v>
      </c>
      <c r="EM44" s="334"/>
      <c r="EN44" s="354" t="s">
        <v>9</v>
      </c>
      <c r="EO44" s="355" t="str">
        <f>IF(EM44&gt;EJ29,1,"")</f>
        <v/>
      </c>
      <c r="EP44" s="36"/>
      <c r="ER44" s="313">
        <f>IF(EH65="Ano","",IF(EH44="",-1,1))</f>
        <v>-1</v>
      </c>
      <c r="ES44" s="313" t="str">
        <f>IF(EH65="ano","",IF(EH44="","",IF(OR(EM44="",EM44&gt;EJ29),-1,1)))</f>
        <v/>
      </c>
    </row>
    <row r="45" spans="3:149" ht="12" customHeight="1" x14ac:dyDescent="0.2">
      <c r="DE45" s="44"/>
      <c r="DF45" s="363"/>
      <c r="DG45" s="363"/>
      <c r="DH45" s="353"/>
      <c r="DI45" s="420"/>
      <c r="DJ45" s="420"/>
      <c r="DK45" s="420"/>
      <c r="DL45" s="423"/>
      <c r="DM45" s="423"/>
      <c r="DN45" s="409"/>
      <c r="DO45" s="411"/>
      <c r="DP45" s="355"/>
      <c r="DQ45" s="36"/>
      <c r="DS45" s="313"/>
      <c r="DT45" s="313"/>
      <c r="EE45" s="44"/>
      <c r="EF45" s="363"/>
      <c r="EG45" s="363"/>
      <c r="EH45" s="353"/>
      <c r="EI45" s="332"/>
      <c r="EJ45" s="332"/>
      <c r="EK45" s="332"/>
      <c r="EL45" s="412"/>
      <c r="EM45" s="334"/>
      <c r="EN45" s="354"/>
      <c r="EO45" s="355"/>
      <c r="EP45" s="36"/>
      <c r="ER45" s="313"/>
      <c r="ES45" s="313"/>
    </row>
    <row r="46" spans="3:149" ht="12" customHeight="1" x14ac:dyDescent="0.2">
      <c r="DE46" s="44"/>
      <c r="DF46" s="363" t="s">
        <v>54</v>
      </c>
      <c r="DG46" s="363"/>
      <c r="DH46" s="352"/>
      <c r="DI46" s="420" t="s">
        <v>46</v>
      </c>
      <c r="DJ46" s="420"/>
      <c r="DK46" s="420"/>
      <c r="DL46" s="423" t="s">
        <v>8</v>
      </c>
      <c r="DM46" s="423"/>
      <c r="DN46" s="409"/>
      <c r="DO46" s="411" t="s">
        <v>9</v>
      </c>
      <c r="DP46" s="355" t="str">
        <f>IF(DN46&gt;DJ25,1,"")</f>
        <v/>
      </c>
      <c r="DQ46" s="36"/>
      <c r="DS46" s="313">
        <f>IF(DH73="Ano","",IF(DH46="",-1,1))</f>
        <v>-1</v>
      </c>
      <c r="DT46" s="313" t="str">
        <f>IF(DH73="ano","",IF(DH46="","",IF(OR(DN46="",DN46&gt;DJ25),-1,1)))</f>
        <v/>
      </c>
      <c r="EE46" s="44"/>
      <c r="EP46" s="36"/>
    </row>
    <row r="47" spans="3:149" ht="12" customHeight="1" x14ac:dyDescent="0.2">
      <c r="DE47" s="44"/>
      <c r="DF47" s="363"/>
      <c r="DG47" s="363"/>
      <c r="DH47" s="353"/>
      <c r="DI47" s="420"/>
      <c r="DJ47" s="420"/>
      <c r="DK47" s="420"/>
      <c r="DL47" s="423"/>
      <c r="DM47" s="423"/>
      <c r="DN47" s="409"/>
      <c r="DO47" s="411"/>
      <c r="DP47" s="355"/>
      <c r="DQ47" s="36"/>
      <c r="DS47" s="313"/>
      <c r="DT47" s="313"/>
      <c r="EE47" s="44"/>
      <c r="EI47" s="417" t="s">
        <v>25</v>
      </c>
      <c r="EJ47" s="417"/>
      <c r="EK47" s="417"/>
      <c r="EL47" s="418"/>
      <c r="EM47" s="318">
        <f>IF(SUM(EO36:EO45)&gt;0,0,SUM(EM36:EM45))</f>
        <v>0</v>
      </c>
      <c r="EP47" s="36"/>
    </row>
    <row r="48" spans="3:149" ht="12" customHeight="1" x14ac:dyDescent="0.2">
      <c r="DE48" s="44"/>
      <c r="DF48" s="363" t="s">
        <v>55</v>
      </c>
      <c r="DG48" s="363"/>
      <c r="DH48" s="352"/>
      <c r="DI48" s="420" t="s">
        <v>47</v>
      </c>
      <c r="DJ48" s="420"/>
      <c r="DK48" s="420"/>
      <c r="DL48" s="423" t="s">
        <v>8</v>
      </c>
      <c r="DM48" s="423"/>
      <c r="DN48" s="409"/>
      <c r="DO48" s="411" t="s">
        <v>9</v>
      </c>
      <c r="DP48" s="355" t="str">
        <f>IF(DN48&gt;DJ27,1,"")</f>
        <v/>
      </c>
      <c r="DQ48" s="36"/>
      <c r="DS48" s="313">
        <f>IF(DH75="Ano","",IF(DH48="",-1,1))</f>
        <v>-1</v>
      </c>
      <c r="DT48" s="313" t="str">
        <f>IF(DH75="ano","",IF(DH48="","",IF(OR(DN48="",DN48&gt;DJ27),-1,1)))</f>
        <v/>
      </c>
      <c r="EE48" s="44"/>
      <c r="EI48" s="417"/>
      <c r="EJ48" s="417"/>
      <c r="EK48" s="417"/>
      <c r="EL48" s="418"/>
      <c r="EM48" s="319"/>
      <c r="EP48" s="36"/>
    </row>
    <row r="49" spans="109:154" ht="12" customHeight="1" x14ac:dyDescent="0.2">
      <c r="DE49" s="44"/>
      <c r="DF49" s="363"/>
      <c r="DG49" s="363"/>
      <c r="DH49" s="353"/>
      <c r="DI49" s="420"/>
      <c r="DJ49" s="420"/>
      <c r="DK49" s="420"/>
      <c r="DL49" s="423"/>
      <c r="DM49" s="423"/>
      <c r="DN49" s="409"/>
      <c r="DO49" s="411"/>
      <c r="DP49" s="355"/>
      <c r="DQ49" s="36"/>
      <c r="DS49" s="313"/>
      <c r="DT49" s="313"/>
      <c r="EE49" s="44"/>
      <c r="EP49" s="36"/>
    </row>
    <row r="50" spans="109:154" ht="12" customHeight="1" x14ac:dyDescent="0.2">
      <c r="DE50" s="44"/>
      <c r="DF50" s="363" t="s">
        <v>56</v>
      </c>
      <c r="DG50" s="363"/>
      <c r="DH50" s="352"/>
      <c r="DI50" s="420" t="s">
        <v>48</v>
      </c>
      <c r="DJ50" s="420"/>
      <c r="DK50" s="420"/>
      <c r="DL50" s="423" t="s">
        <v>8</v>
      </c>
      <c r="DM50" s="423"/>
      <c r="DN50" s="409"/>
      <c r="DO50" s="411" t="s">
        <v>9</v>
      </c>
      <c r="DP50" s="355" t="str">
        <f>IF(DN50&gt;DJ29,1,"")</f>
        <v/>
      </c>
      <c r="DQ50" s="36"/>
      <c r="DS50" s="313">
        <f>IF(DH77="Ano","",IF(DH50="",-1,1))</f>
        <v>-1</v>
      </c>
      <c r="DT50" s="313" t="str">
        <f>IF(DH77="ano","",IF(DH50="","",IF(OR(DN50="",DN50&gt;DJ29),-1,1)))</f>
        <v/>
      </c>
      <c r="EE50" s="44"/>
      <c r="EF50" s="330" t="str">
        <f>IF(COUNTIF(EO36:EO45,1),"1 POZN: VÝŠE ŽÁDOSTI O PŘÍSPĚVĚK PŘESAHUJE PŘEDEPSANOU MAXIMÁLNÍ VÝŠI!!!","")</f>
        <v/>
      </c>
      <c r="EG50" s="330"/>
      <c r="EH50" s="330"/>
      <c r="EI50" s="330"/>
      <c r="EJ50" s="330"/>
      <c r="EK50" s="330"/>
      <c r="EL50" s="330"/>
      <c r="EM50" s="330"/>
      <c r="EN50" s="330"/>
      <c r="EO50" s="330"/>
      <c r="EP50" s="36"/>
    </row>
    <row r="51" spans="109:154" ht="12" customHeight="1" x14ac:dyDescent="0.2">
      <c r="DE51" s="44"/>
      <c r="DF51" s="363"/>
      <c r="DG51" s="363"/>
      <c r="DH51" s="353"/>
      <c r="DI51" s="420"/>
      <c r="DJ51" s="420"/>
      <c r="DK51" s="420"/>
      <c r="DL51" s="423"/>
      <c r="DM51" s="423"/>
      <c r="DN51" s="409"/>
      <c r="DO51" s="411"/>
      <c r="DP51" s="355"/>
      <c r="DQ51" s="36"/>
      <c r="DS51" s="313"/>
      <c r="DT51" s="313"/>
      <c r="EE51" s="42"/>
      <c r="EF51" s="45"/>
      <c r="EG51" s="41"/>
      <c r="EH51" s="41"/>
      <c r="EI51" s="41"/>
      <c r="EJ51" s="40"/>
      <c r="EK51" s="40"/>
      <c r="EL51" s="40"/>
      <c r="EM51" s="40"/>
      <c r="EN51" s="40"/>
      <c r="EO51" s="40"/>
      <c r="EP51" s="33"/>
    </row>
    <row r="52" spans="109:154" ht="12" customHeight="1" x14ac:dyDescent="0.2">
      <c r="DE52" s="44"/>
      <c r="DF52" s="363" t="s">
        <v>57</v>
      </c>
      <c r="DG52" s="363"/>
      <c r="DH52" s="352"/>
      <c r="DI52" s="420" t="s">
        <v>49</v>
      </c>
      <c r="DJ52" s="420"/>
      <c r="DK52" s="420"/>
      <c r="DL52" s="423" t="s">
        <v>8</v>
      </c>
      <c r="DM52" s="423"/>
      <c r="DN52" s="409"/>
      <c r="DO52" s="411" t="s">
        <v>9</v>
      </c>
      <c r="DP52" s="355" t="str">
        <f>IF(DN52&gt;DJ31,1,"")</f>
        <v/>
      </c>
      <c r="DQ52" s="36"/>
      <c r="DS52" s="313">
        <f>IF(DH79="Ano","",IF(DH52="",-1,1))</f>
        <v>-1</v>
      </c>
      <c r="DT52" s="313" t="str">
        <f>IF(DH79="ano","",IF(DH52="","",IF(OR(DN52="",DN52&gt;DJ31),-1,1)))</f>
        <v/>
      </c>
    </row>
    <row r="53" spans="109:154" ht="12" customHeight="1" x14ac:dyDescent="0.2">
      <c r="DE53" s="44"/>
      <c r="DF53" s="363"/>
      <c r="DG53" s="363"/>
      <c r="DH53" s="353"/>
      <c r="DI53" s="420"/>
      <c r="DJ53" s="420"/>
      <c r="DK53" s="420"/>
      <c r="DL53" s="423"/>
      <c r="DM53" s="423"/>
      <c r="DN53" s="409"/>
      <c r="DO53" s="411"/>
      <c r="DP53" s="355"/>
      <c r="DQ53" s="36"/>
      <c r="DS53" s="313"/>
      <c r="DT53" s="313"/>
      <c r="EM53" s="258" t="s">
        <v>200</v>
      </c>
      <c r="EN53" s="259">
        <f>nastavení!$B$21</f>
        <v>44012</v>
      </c>
    </row>
    <row r="54" spans="109:154" ht="12" customHeight="1" x14ac:dyDescent="0.2">
      <c r="DE54" s="44"/>
      <c r="DF54" s="363" t="s">
        <v>58</v>
      </c>
      <c r="DG54" s="363"/>
      <c r="DH54" s="352"/>
      <c r="DI54" s="420" t="s">
        <v>50</v>
      </c>
      <c r="DJ54" s="420"/>
      <c r="DK54" s="420"/>
      <c r="DL54" s="423" t="s">
        <v>8</v>
      </c>
      <c r="DM54" s="423"/>
      <c r="DN54" s="409"/>
      <c r="DO54" s="411" t="s">
        <v>9</v>
      </c>
      <c r="DP54" s="355" t="str">
        <f>IF(DN54&gt;DJ33,1,"")</f>
        <v/>
      </c>
      <c r="DQ54" s="36"/>
      <c r="DS54" s="313">
        <f>IF(DH81="Ano","",IF(DH54="",-1,1))</f>
        <v>-1</v>
      </c>
      <c r="DT54" s="313" t="str">
        <f>IF(DH81="ano","",IF(DH54="","",IF(OR(DN54="",DN54&gt;DJ33),-1,1)))</f>
        <v/>
      </c>
      <c r="EF54" s="258"/>
      <c r="EG54" s="259"/>
    </row>
    <row r="55" spans="109:154" ht="12" customHeight="1" x14ac:dyDescent="0.2">
      <c r="DE55" s="44"/>
      <c r="DF55" s="363"/>
      <c r="DG55" s="363"/>
      <c r="DH55" s="353"/>
      <c r="DI55" s="420"/>
      <c r="DJ55" s="420"/>
      <c r="DK55" s="420"/>
      <c r="DL55" s="423"/>
      <c r="DM55" s="423"/>
      <c r="DN55" s="409"/>
      <c r="DO55" s="411"/>
      <c r="DP55" s="355"/>
      <c r="DQ55" s="36"/>
      <c r="DS55" s="313"/>
      <c r="DT55" s="313"/>
      <c r="EE55" s="425" t="s">
        <v>181</v>
      </c>
      <c r="EF55" s="425"/>
      <c r="EG55" s="425"/>
      <c r="EH55" s="425"/>
      <c r="EI55" s="277" t="s">
        <v>182</v>
      </c>
      <c r="EJ55" s="276"/>
      <c r="EK55" s="276"/>
      <c r="EL55" s="276"/>
      <c r="EM55" s="276"/>
      <c r="EN55" s="276"/>
      <c r="EO55" s="276"/>
      <c r="EP55" s="61"/>
    </row>
    <row r="56" spans="109:154" ht="12" customHeight="1" x14ac:dyDescent="0.2">
      <c r="DE56" s="44"/>
      <c r="DF56" s="363" t="s">
        <v>59</v>
      </c>
      <c r="DG56" s="363"/>
      <c r="DH56" s="352"/>
      <c r="DI56" s="420" t="s">
        <v>51</v>
      </c>
      <c r="DJ56" s="420"/>
      <c r="DK56" s="420"/>
      <c r="DL56" s="423" t="s">
        <v>8</v>
      </c>
      <c r="DM56" s="423"/>
      <c r="DN56" s="409"/>
      <c r="DO56" s="411" t="s">
        <v>9</v>
      </c>
      <c r="DP56" s="355" t="str">
        <f>IF(DN56&gt;DJ35,1,"")</f>
        <v/>
      </c>
      <c r="DQ56" s="36"/>
      <c r="DS56" s="313">
        <f>IF(DH83="Ano","",IF(DH56="",-1,1))</f>
        <v>-1</v>
      </c>
      <c r="DT56" s="313" t="str">
        <f>IF(DH83="ano","",IF(DH56="","",IF(OR(DN56="",DN56&gt;DJ35),-1,1)))</f>
        <v/>
      </c>
      <c r="EE56" s="256"/>
      <c r="EF56" s="131"/>
      <c r="EH56" s="38"/>
      <c r="EP56" s="260"/>
    </row>
    <row r="57" spans="109:154" ht="12" customHeight="1" x14ac:dyDescent="0.2">
      <c r="DE57" s="44"/>
      <c r="DF57" s="363"/>
      <c r="DG57" s="363"/>
      <c r="DH57" s="353"/>
      <c r="DI57" s="420"/>
      <c r="DJ57" s="420"/>
      <c r="DK57" s="420"/>
      <c r="DL57" s="423"/>
      <c r="DM57" s="423"/>
      <c r="DN57" s="409"/>
      <c r="DO57" s="411"/>
      <c r="DP57" s="355"/>
      <c r="DQ57" s="36"/>
      <c r="DS57" s="313"/>
      <c r="DT57" s="313"/>
      <c r="EE57" s="44"/>
      <c r="EF57" s="351" t="s">
        <v>192</v>
      </c>
      <c r="EG57" s="351"/>
      <c r="EH57" s="352"/>
      <c r="EI57" s="331" t="str">
        <f>EG21</f>
        <v>1) Hokejbal proti drogám</v>
      </c>
      <c r="EJ57" s="332"/>
      <c r="EK57" s="332"/>
      <c r="EL57" s="333" t="s">
        <v>183</v>
      </c>
      <c r="EM57" s="334"/>
      <c r="EN57" s="354" t="s">
        <v>9</v>
      </c>
      <c r="EO57" s="355" t="str">
        <f>IF(EM57&gt;EJ21,1,"")</f>
        <v/>
      </c>
      <c r="EP57" s="36"/>
      <c r="ER57" s="313" t="str">
        <f>IF(EH57="","",1)</f>
        <v/>
      </c>
      <c r="ES57" s="313" t="str">
        <f>IF(EH57="","",IF(OR(EM57="",EM57&gt;EJ21),-1,1))</f>
        <v/>
      </c>
      <c r="EX57" s="350">
        <f>IF(EH57="ano",EM57,EM36)</f>
        <v>0</v>
      </c>
    </row>
    <row r="58" spans="109:154" ht="12" customHeight="1" x14ac:dyDescent="0.2">
      <c r="DE58" s="44"/>
      <c r="DQ58" s="36"/>
      <c r="EE58" s="44"/>
      <c r="EF58" s="351"/>
      <c r="EG58" s="351"/>
      <c r="EH58" s="353"/>
      <c r="EI58" s="331"/>
      <c r="EJ58" s="332"/>
      <c r="EK58" s="332"/>
      <c r="EL58" s="333"/>
      <c r="EM58" s="334"/>
      <c r="EN58" s="354"/>
      <c r="EO58" s="355"/>
      <c r="EP58" s="36"/>
      <c r="ER58" s="313"/>
      <c r="ES58" s="313"/>
      <c r="EX58" s="350"/>
    </row>
    <row r="59" spans="109:154" ht="12" customHeight="1" x14ac:dyDescent="0.2">
      <c r="DE59" s="44"/>
      <c r="DI59" s="417" t="s">
        <v>23</v>
      </c>
      <c r="DJ59" s="417"/>
      <c r="DK59" s="417"/>
      <c r="DL59" s="417"/>
      <c r="DM59" s="418"/>
      <c r="DN59" s="318">
        <f>IF(SUM(DP42:DP57)&gt;0,0,SUM(DN42:DN57))</f>
        <v>0</v>
      </c>
      <c r="DQ59" s="36"/>
      <c r="EE59" s="44"/>
      <c r="EF59" s="351" t="s">
        <v>193</v>
      </c>
      <c r="EG59" s="351"/>
      <c r="EH59" s="352"/>
      <c r="EI59" s="331" t="str">
        <f>EG23</f>
        <v>2) Libovolný projektu v kategorii dětí do 7 let</v>
      </c>
      <c r="EJ59" s="332"/>
      <c r="EK59" s="332"/>
      <c r="EL59" s="333" t="s">
        <v>183</v>
      </c>
      <c r="EM59" s="334"/>
      <c r="EN59" s="354" t="s">
        <v>9</v>
      </c>
      <c r="EO59" s="355" t="str">
        <f>IF(EM59&gt;EJ23,1,"")</f>
        <v/>
      </c>
      <c r="EP59" s="36"/>
      <c r="ER59" s="313" t="str">
        <f>IF(EH59="","",1)</f>
        <v/>
      </c>
      <c r="ES59" s="313" t="str">
        <f>IF(EH59="","",IF(OR(EM59="",EM59&gt;EJ23),-1,1))</f>
        <v/>
      </c>
      <c r="EX59" s="350">
        <f>IF(EH59="ano",EM59,EM38)</f>
        <v>0</v>
      </c>
    </row>
    <row r="60" spans="109:154" ht="12" customHeight="1" x14ac:dyDescent="0.2">
      <c r="DE60" s="44"/>
      <c r="DI60" s="417"/>
      <c r="DJ60" s="417"/>
      <c r="DK60" s="417"/>
      <c r="DL60" s="417"/>
      <c r="DM60" s="418"/>
      <c r="DN60" s="319"/>
      <c r="DQ60" s="36"/>
      <c r="EE60" s="44"/>
      <c r="EF60" s="351"/>
      <c r="EG60" s="351"/>
      <c r="EH60" s="353"/>
      <c r="EI60" s="331"/>
      <c r="EJ60" s="332"/>
      <c r="EK60" s="332"/>
      <c r="EL60" s="333"/>
      <c r="EM60" s="334"/>
      <c r="EN60" s="354"/>
      <c r="EO60" s="355"/>
      <c r="EP60" s="36"/>
      <c r="ER60" s="313"/>
      <c r="ES60" s="313"/>
      <c r="EX60" s="350"/>
    </row>
    <row r="61" spans="109:154" ht="12" customHeight="1" x14ac:dyDescent="0.2">
      <c r="DE61" s="44"/>
      <c r="DQ61" s="36"/>
      <c r="EE61" s="44"/>
      <c r="EF61" s="351" t="s">
        <v>194</v>
      </c>
      <c r="EG61" s="351"/>
      <c r="EH61" s="352"/>
      <c r="EI61" s="331" t="str">
        <f>EG25</f>
        <v>3) Workshop "Náborová činnost klubů"</v>
      </c>
      <c r="EJ61" s="332"/>
      <c r="EK61" s="332"/>
      <c r="EL61" s="333" t="s">
        <v>183</v>
      </c>
      <c r="EM61" s="334"/>
      <c r="EN61" s="354" t="s">
        <v>9</v>
      </c>
      <c r="EO61" s="355" t="str">
        <f>IF(EM61&gt;EJ25,1,"")</f>
        <v/>
      </c>
      <c r="EP61" s="36"/>
      <c r="ER61" s="313" t="str">
        <f>IF(EH61="","",1)</f>
        <v/>
      </c>
      <c r="ES61" s="313" t="str">
        <f>IF(EH61="","",IF(OR(EM61="",EM61&gt;EJ25),-1,1))</f>
        <v/>
      </c>
      <c r="EX61" s="350">
        <f>IF(EH61="ano",EM61,EM40)</f>
        <v>0</v>
      </c>
    </row>
    <row r="62" spans="109:154" ht="12" customHeight="1" x14ac:dyDescent="0.2">
      <c r="DE62" s="44"/>
      <c r="DF62" s="330" t="str">
        <f>IF(COUNTIF(DP42:DP57,1),"1 POZN: VÝŠE ŽÁDOSTI O PŘÍSPĚVĚK PŘESAHUJE PŘEDEPSANOU MAXIMÁLNÍ VÝŠI!!!","")</f>
        <v/>
      </c>
      <c r="DG62" s="330"/>
      <c r="DH62" s="330"/>
      <c r="DI62" s="330"/>
      <c r="DJ62" s="330"/>
      <c r="DK62" s="330"/>
      <c r="DL62" s="330"/>
      <c r="DM62" s="330"/>
      <c r="DN62" s="330"/>
      <c r="DO62" s="330"/>
      <c r="DP62" s="330"/>
      <c r="DQ62" s="36"/>
      <c r="EE62" s="44"/>
      <c r="EF62" s="351"/>
      <c r="EG62" s="351"/>
      <c r="EH62" s="353"/>
      <c r="EI62" s="331"/>
      <c r="EJ62" s="332"/>
      <c r="EK62" s="332"/>
      <c r="EL62" s="333"/>
      <c r="EM62" s="334"/>
      <c r="EN62" s="354"/>
      <c r="EO62" s="355"/>
      <c r="EP62" s="36"/>
      <c r="ER62" s="313"/>
      <c r="ES62" s="313"/>
      <c r="EX62" s="350"/>
    </row>
    <row r="63" spans="109:154" ht="12" customHeight="1" x14ac:dyDescent="0.2">
      <c r="DE63" s="42"/>
      <c r="DF63" s="45"/>
      <c r="DG63" s="41"/>
      <c r="DH63" s="41"/>
      <c r="DI63" s="41"/>
      <c r="DJ63" s="40"/>
      <c r="DK63" s="40"/>
      <c r="DL63" s="40"/>
      <c r="DM63" s="40"/>
      <c r="DN63" s="40"/>
      <c r="DO63" s="40"/>
      <c r="DP63" s="40"/>
      <c r="DQ63" s="33"/>
      <c r="EE63" s="44"/>
      <c r="EF63" s="351" t="s">
        <v>195</v>
      </c>
      <c r="EG63" s="351"/>
      <c r="EH63" s="352"/>
      <c r="EI63" s="331" t="str">
        <f>EG27</f>
        <v>4) 2 turnaje přeboru mládeže mimo akt. středisko</v>
      </c>
      <c r="EJ63" s="332"/>
      <c r="EK63" s="332"/>
      <c r="EL63" s="333" t="s">
        <v>183</v>
      </c>
      <c r="EM63" s="334"/>
      <c r="EN63" s="354" t="s">
        <v>9</v>
      </c>
      <c r="EO63" s="355" t="str">
        <f>IF(EM63&gt;EJ27,1,"")</f>
        <v/>
      </c>
      <c r="EP63" s="36"/>
      <c r="ER63" s="313" t="str">
        <f>IF(EH63="","",1)</f>
        <v/>
      </c>
      <c r="ES63" s="313" t="str">
        <f>IF(EH63="","",IF(OR(EM63="",EM63&gt;EJ27),-1,1))</f>
        <v/>
      </c>
      <c r="EX63" s="350">
        <f t="shared" ref="EX63" si="12">IF(EH63="ano",EM63,EM42)</f>
        <v>0</v>
      </c>
    </row>
    <row r="64" spans="109:154" ht="12" customHeight="1" x14ac:dyDescent="0.2">
      <c r="EE64" s="44"/>
      <c r="EF64" s="351"/>
      <c r="EG64" s="351"/>
      <c r="EH64" s="353"/>
      <c r="EI64" s="331"/>
      <c r="EJ64" s="332"/>
      <c r="EK64" s="332"/>
      <c r="EL64" s="333"/>
      <c r="EM64" s="334"/>
      <c r="EN64" s="354"/>
      <c r="EO64" s="355"/>
      <c r="EP64" s="36"/>
      <c r="ER64" s="313"/>
      <c r="ES64" s="313"/>
      <c r="EX64" s="350"/>
    </row>
    <row r="65" spans="109:154" ht="12" customHeight="1" x14ac:dyDescent="0.2">
      <c r="DN65" s="258" t="s">
        <v>200</v>
      </c>
      <c r="DO65" s="259">
        <f>nastavení!$B$21</f>
        <v>44012</v>
      </c>
      <c r="EE65" s="44"/>
      <c r="EF65" s="351" t="s">
        <v>196</v>
      </c>
      <c r="EG65" s="351"/>
      <c r="EH65" s="352"/>
      <c r="EI65" s="331" t="str">
        <f>EG29</f>
        <v>5) Distribuce školních setů mimo akt. střediska</v>
      </c>
      <c r="EJ65" s="332"/>
      <c r="EK65" s="332"/>
      <c r="EL65" s="333" t="s">
        <v>183</v>
      </c>
      <c r="EM65" s="334"/>
      <c r="EN65" s="354" t="s">
        <v>9</v>
      </c>
      <c r="EO65" s="355" t="str">
        <f>IF(EM65&gt;EJ29,1,"")</f>
        <v/>
      </c>
      <c r="EP65" s="36"/>
      <c r="ER65" s="313" t="str">
        <f>IF(EH65="","",1)</f>
        <v/>
      </c>
      <c r="ES65" s="313" t="str">
        <f>IF(EH65="","",IF(OR(EM65="",EM65&gt;EJ29),-1,1))</f>
        <v/>
      </c>
      <c r="EX65" s="350">
        <f t="shared" ref="EX65" si="13">IF(EH65="ano",EM65,EM44)</f>
        <v>0</v>
      </c>
    </row>
    <row r="66" spans="109:154" ht="12" customHeight="1" x14ac:dyDescent="0.2">
      <c r="DF66" s="258"/>
      <c r="DG66" s="259"/>
      <c r="EE66" s="44"/>
      <c r="EF66" s="351"/>
      <c r="EG66" s="351"/>
      <c r="EH66" s="353"/>
      <c r="EI66" s="331"/>
      <c r="EJ66" s="332"/>
      <c r="EK66" s="332"/>
      <c r="EL66" s="333"/>
      <c r="EM66" s="334"/>
      <c r="EN66" s="354"/>
      <c r="EO66" s="355"/>
      <c r="EP66" s="36"/>
      <c r="ER66" s="313"/>
      <c r="ES66" s="313"/>
      <c r="EX66" s="350"/>
    </row>
    <row r="67" spans="109:154" ht="12" customHeight="1" x14ac:dyDescent="0.2">
      <c r="DE67" s="425" t="s">
        <v>181</v>
      </c>
      <c r="DF67" s="425"/>
      <c r="DG67" s="425"/>
      <c r="DH67" s="425"/>
      <c r="DI67" s="277" t="s">
        <v>182</v>
      </c>
      <c r="DJ67" s="276"/>
      <c r="DK67" s="276"/>
      <c r="DL67" s="276"/>
      <c r="DM67" s="276"/>
      <c r="DN67" s="276"/>
      <c r="DO67" s="276"/>
      <c r="DP67" s="276"/>
      <c r="DQ67" s="61"/>
      <c r="EE67" s="44"/>
      <c r="EP67" s="36"/>
    </row>
    <row r="68" spans="109:154" ht="12" customHeight="1" x14ac:dyDescent="0.2">
      <c r="DE68" s="37"/>
      <c r="DF68" s="43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9"/>
      <c r="EE68" s="44"/>
      <c r="EI68" s="316" t="s">
        <v>207</v>
      </c>
      <c r="EJ68" s="316"/>
      <c r="EK68" s="316"/>
      <c r="EL68" s="317"/>
      <c r="EM68" s="318" t="str">
        <f>IF(SUM(EM57:EM66)&gt;0,IF(SUM(EO57:EO66)&gt;0,0,SUM(EX57:EX66)),"")</f>
        <v/>
      </c>
      <c r="EP68" s="36"/>
    </row>
    <row r="69" spans="109:154" ht="12" customHeight="1" x14ac:dyDescent="0.2">
      <c r="DE69" s="44"/>
      <c r="DF69" s="351" t="s">
        <v>192</v>
      </c>
      <c r="DG69" s="351"/>
      <c r="DH69" s="421"/>
      <c r="DI69" s="422" t="s">
        <v>117</v>
      </c>
      <c r="DJ69" s="422"/>
      <c r="DK69" s="422"/>
      <c r="DM69" s="412" t="s">
        <v>183</v>
      </c>
      <c r="DN69" s="334"/>
      <c r="DO69" s="354" t="s">
        <v>9</v>
      </c>
      <c r="DP69" s="355" t="str">
        <f>IF(DN69&gt;DJ21,1,"")</f>
        <v/>
      </c>
      <c r="DQ69" s="36"/>
      <c r="DS69" s="313" t="str">
        <f>IF(DH69="","",1)</f>
        <v/>
      </c>
      <c r="DT69" s="313" t="str">
        <f>IF(DH69="","",IF(OR(DN69="",DN69&gt;DJ21),-1,1))</f>
        <v/>
      </c>
      <c r="DY69" s="350">
        <f>IF(DH69="ano",DN69,DN42)</f>
        <v>0</v>
      </c>
      <c r="EE69" s="44"/>
      <c r="EI69" s="316"/>
      <c r="EJ69" s="316"/>
      <c r="EK69" s="316"/>
      <c r="EL69" s="317"/>
      <c r="EM69" s="319"/>
      <c r="EP69" s="36"/>
    </row>
    <row r="70" spans="109:154" ht="12" customHeight="1" x14ac:dyDescent="0.2">
      <c r="DE70" s="44"/>
      <c r="DF70" s="351"/>
      <c r="DG70" s="351"/>
      <c r="DH70" s="421"/>
      <c r="DI70" s="422"/>
      <c r="DJ70" s="422"/>
      <c r="DK70" s="422"/>
      <c r="DM70" s="412"/>
      <c r="DN70" s="334"/>
      <c r="DO70" s="354"/>
      <c r="DP70" s="355"/>
      <c r="DQ70" s="36"/>
      <c r="DS70" s="313"/>
      <c r="DT70" s="313"/>
      <c r="DY70" s="350"/>
      <c r="EE70" s="44"/>
      <c r="EF70" s="349" t="s">
        <v>208</v>
      </c>
      <c r="EG70" s="349"/>
      <c r="EH70" s="349"/>
      <c r="EI70" s="349"/>
      <c r="EJ70" s="349"/>
      <c r="EK70" s="349"/>
      <c r="EL70" s="349"/>
      <c r="EM70" s="349"/>
      <c r="EN70" s="349"/>
      <c r="EO70" s="349"/>
      <c r="EP70" s="36"/>
    </row>
    <row r="71" spans="109:154" ht="12" customHeight="1" x14ac:dyDescent="0.2">
      <c r="DE71" s="44"/>
      <c r="DF71" s="351" t="s">
        <v>193</v>
      </c>
      <c r="DG71" s="351"/>
      <c r="DH71" s="421"/>
      <c r="DI71" s="422" t="s">
        <v>189</v>
      </c>
      <c r="DJ71" s="422"/>
      <c r="DK71" s="422"/>
      <c r="DL71" s="412"/>
      <c r="DM71" s="412" t="s">
        <v>183</v>
      </c>
      <c r="DN71" s="334"/>
      <c r="DO71" s="354" t="s">
        <v>9</v>
      </c>
      <c r="DP71" s="355" t="str">
        <f>IF(DN71&gt;DJ23,1,"")</f>
        <v/>
      </c>
      <c r="DQ71" s="36"/>
      <c r="DS71" s="313" t="str">
        <f>IF(DH71="","",1)</f>
        <v/>
      </c>
      <c r="DT71" s="313" t="str">
        <f>IF(DH71="","",IF(OR(DN71="",DN71&gt;DJ23),-1,1))</f>
        <v/>
      </c>
      <c r="DY71" s="350">
        <f t="shared" ref="DY71" si="14">IF(DH71="ano",DN71,DN44)</f>
        <v>0</v>
      </c>
      <c r="EE71" s="44"/>
      <c r="EP71" s="36"/>
      <c r="EU71" s="50"/>
    </row>
    <row r="72" spans="109:154" ht="12" customHeight="1" x14ac:dyDescent="0.2">
      <c r="DE72" s="44"/>
      <c r="DF72" s="351"/>
      <c r="DG72" s="351"/>
      <c r="DH72" s="421"/>
      <c r="DI72" s="422"/>
      <c r="DJ72" s="422"/>
      <c r="DK72" s="422"/>
      <c r="DL72" s="412"/>
      <c r="DM72" s="412"/>
      <c r="DN72" s="334"/>
      <c r="DO72" s="354"/>
      <c r="DP72" s="355"/>
      <c r="DQ72" s="36"/>
      <c r="DS72" s="313"/>
      <c r="DT72" s="313"/>
      <c r="DY72" s="350"/>
      <c r="EE72" s="44"/>
      <c r="EF72" s="330" t="str">
        <f>IF(COUNTIF(EO57:EO62,1),"1 POZN: VÝŠE ŽÁDOSTI O PŘÍSPĚVĚK PŘESAHUJE PŘEDEPSANOU MAXIMÁLNÍ VÝŠI!!!","")</f>
        <v/>
      </c>
      <c r="EG72" s="330"/>
      <c r="EH72" s="330"/>
      <c r="EI72" s="330"/>
      <c r="EJ72" s="330"/>
      <c r="EK72" s="330"/>
      <c r="EL72" s="330"/>
      <c r="EM72" s="330"/>
      <c r="EN72" s="330"/>
      <c r="EO72" s="330"/>
      <c r="EP72" s="36"/>
    </row>
    <row r="73" spans="109:154" ht="12" customHeight="1" x14ac:dyDescent="0.2">
      <c r="DE73" s="44"/>
      <c r="DF73" s="351" t="s">
        <v>194</v>
      </c>
      <c r="DG73" s="351"/>
      <c r="DH73" s="421"/>
      <c r="DI73" s="422" t="s">
        <v>46</v>
      </c>
      <c r="DJ73" s="422"/>
      <c r="DK73" s="422"/>
      <c r="DL73" s="412"/>
      <c r="DM73" s="412" t="s">
        <v>183</v>
      </c>
      <c r="DN73" s="334"/>
      <c r="DO73" s="354" t="s">
        <v>9</v>
      </c>
      <c r="DP73" s="355" t="str">
        <f>IF(DN73&gt;DJ25,1,"")</f>
        <v/>
      </c>
      <c r="DQ73" s="36"/>
      <c r="DS73" s="313" t="str">
        <f>IF(DH73="","",1)</f>
        <v/>
      </c>
      <c r="DT73" s="313" t="str">
        <f>IF(DH73="","",IF(OR(DN73="",DN73&gt;DJ25),-1,1))</f>
        <v/>
      </c>
      <c r="DY73" s="350">
        <f t="shared" ref="DY73" si="15">IF(DH73="ano",DN73,DN46)</f>
        <v>0</v>
      </c>
      <c r="EE73" s="42"/>
      <c r="EF73" s="45"/>
      <c r="EG73" s="41"/>
      <c r="EH73" s="41"/>
      <c r="EI73" s="41"/>
      <c r="EJ73" s="40"/>
      <c r="EK73" s="40"/>
      <c r="EL73" s="40"/>
      <c r="EM73" s="40"/>
      <c r="EN73" s="40"/>
      <c r="EO73" s="40"/>
      <c r="EP73" s="33"/>
    </row>
    <row r="74" spans="109:154" ht="12" customHeight="1" x14ac:dyDescent="0.2">
      <c r="DE74" s="44"/>
      <c r="DF74" s="351"/>
      <c r="DG74" s="351"/>
      <c r="DH74" s="421"/>
      <c r="DI74" s="422"/>
      <c r="DJ74" s="422"/>
      <c r="DK74" s="422"/>
      <c r="DL74" s="412"/>
      <c r="DM74" s="412"/>
      <c r="DN74" s="334"/>
      <c r="DO74" s="354"/>
      <c r="DP74" s="355"/>
      <c r="DQ74" s="36"/>
      <c r="DS74" s="313"/>
      <c r="DT74" s="313"/>
      <c r="DY74" s="350"/>
    </row>
    <row r="75" spans="109:154" ht="12" customHeight="1" x14ac:dyDescent="0.2">
      <c r="DE75" s="44"/>
      <c r="DF75" s="351" t="s">
        <v>195</v>
      </c>
      <c r="DG75" s="351"/>
      <c r="DH75" s="421"/>
      <c r="DI75" s="422" t="s">
        <v>47</v>
      </c>
      <c r="DJ75" s="422"/>
      <c r="DK75" s="422"/>
      <c r="DL75" s="412"/>
      <c r="DM75" s="412" t="s">
        <v>183</v>
      </c>
      <c r="DN75" s="334"/>
      <c r="DO75" s="354" t="s">
        <v>9</v>
      </c>
      <c r="DP75" s="355" t="str">
        <f>IF(DN75&gt;DJ27,1,"")</f>
        <v/>
      </c>
      <c r="DQ75" s="36"/>
      <c r="DS75" s="313" t="str">
        <f>IF(DH75="","",1)</f>
        <v/>
      </c>
      <c r="DT75" s="313" t="str">
        <f>IF(DH75="","",IF(OR(DN75="",DN75&gt;DJ27),-1,1))</f>
        <v/>
      </c>
      <c r="DY75" s="350">
        <f t="shared" ref="DY75" si="16">IF(DH75="ano",DN75,DN48)</f>
        <v>0</v>
      </c>
    </row>
    <row r="76" spans="109:154" ht="12" customHeight="1" x14ac:dyDescent="0.2">
      <c r="DE76" s="44"/>
      <c r="DF76" s="351"/>
      <c r="DG76" s="351"/>
      <c r="DH76" s="421"/>
      <c r="DI76" s="422"/>
      <c r="DJ76" s="422"/>
      <c r="DK76" s="422"/>
      <c r="DL76" s="412"/>
      <c r="DM76" s="412"/>
      <c r="DN76" s="334"/>
      <c r="DO76" s="354"/>
      <c r="DP76" s="355"/>
      <c r="DQ76" s="36"/>
      <c r="DS76" s="313"/>
      <c r="DT76" s="313"/>
      <c r="DY76" s="350"/>
    </row>
    <row r="77" spans="109:154" ht="12" customHeight="1" x14ac:dyDescent="0.2">
      <c r="DE77" s="44"/>
      <c r="DF77" s="351" t="s">
        <v>196</v>
      </c>
      <c r="DG77" s="351"/>
      <c r="DH77" s="421"/>
      <c r="DI77" s="422" t="s">
        <v>48</v>
      </c>
      <c r="DJ77" s="422"/>
      <c r="DK77" s="422"/>
      <c r="DL77" s="412"/>
      <c r="DM77" s="412" t="s">
        <v>183</v>
      </c>
      <c r="DN77" s="334"/>
      <c r="DO77" s="354" t="s">
        <v>9</v>
      </c>
      <c r="DP77" s="355" t="str">
        <f>IF(DN77&gt;DJ29,1,"")</f>
        <v/>
      </c>
      <c r="DQ77" s="36"/>
      <c r="DS77" s="313" t="str">
        <f>IF(DH77="","",1)</f>
        <v/>
      </c>
      <c r="DT77" s="313" t="str">
        <f>IF(DH77="","",IF(OR(DN77="",DN77&gt;DJ29),-1,1))</f>
        <v/>
      </c>
      <c r="DY77" s="350">
        <f t="shared" ref="DY77" si="17">IF(DH77="ano",DN77,DN50)</f>
        <v>0</v>
      </c>
    </row>
    <row r="78" spans="109:154" ht="12" customHeight="1" x14ac:dyDescent="0.2">
      <c r="DE78" s="44"/>
      <c r="DF78" s="351"/>
      <c r="DG78" s="351"/>
      <c r="DH78" s="421"/>
      <c r="DI78" s="422"/>
      <c r="DJ78" s="422"/>
      <c r="DK78" s="422"/>
      <c r="DL78" s="412"/>
      <c r="DM78" s="412"/>
      <c r="DN78" s="334"/>
      <c r="DO78" s="354"/>
      <c r="DP78" s="355"/>
      <c r="DQ78" s="36"/>
      <c r="DS78" s="313"/>
      <c r="DT78" s="313"/>
      <c r="DY78" s="350"/>
    </row>
    <row r="79" spans="109:154" ht="12" customHeight="1" x14ac:dyDescent="0.2">
      <c r="DE79" s="44"/>
      <c r="DF79" s="351" t="s">
        <v>197</v>
      </c>
      <c r="DG79" s="351"/>
      <c r="DH79" s="421"/>
      <c r="DI79" s="422" t="s">
        <v>49</v>
      </c>
      <c r="DJ79" s="422"/>
      <c r="DK79" s="422"/>
      <c r="DL79" s="412"/>
      <c r="DM79" s="412" t="s">
        <v>183</v>
      </c>
      <c r="DN79" s="334"/>
      <c r="DO79" s="354" t="s">
        <v>9</v>
      </c>
      <c r="DP79" s="355" t="str">
        <f>IF(DN79&gt;DJ31,1,"")</f>
        <v/>
      </c>
      <c r="DQ79" s="36"/>
      <c r="DS79" s="313" t="str">
        <f>IF(DH79="","",1)</f>
        <v/>
      </c>
      <c r="DT79" s="313" t="str">
        <f>IF(DH79="","",IF(OR(DN79="",DN79&gt;DJ31),-1,1))</f>
        <v/>
      </c>
      <c r="DY79" s="350">
        <f t="shared" ref="DY79" si="18">IF(DH79="ano",DN79,DN52)</f>
        <v>0</v>
      </c>
    </row>
    <row r="80" spans="109:154" ht="12" customHeight="1" x14ac:dyDescent="0.2">
      <c r="DE80" s="44"/>
      <c r="DF80" s="351"/>
      <c r="DG80" s="351"/>
      <c r="DH80" s="421"/>
      <c r="DI80" s="422"/>
      <c r="DJ80" s="422"/>
      <c r="DK80" s="422"/>
      <c r="DL80" s="412"/>
      <c r="DM80" s="412"/>
      <c r="DN80" s="334"/>
      <c r="DO80" s="354"/>
      <c r="DP80" s="355"/>
      <c r="DQ80" s="36"/>
      <c r="DS80" s="313"/>
      <c r="DT80" s="313"/>
      <c r="DY80" s="350"/>
    </row>
    <row r="81" spans="109:129" ht="12" customHeight="1" x14ac:dyDescent="0.2">
      <c r="DE81" s="44"/>
      <c r="DF81" s="351" t="s">
        <v>198</v>
      </c>
      <c r="DG81" s="351"/>
      <c r="DH81" s="421"/>
      <c r="DI81" s="422" t="s">
        <v>50</v>
      </c>
      <c r="DJ81" s="422"/>
      <c r="DK81" s="422"/>
      <c r="DL81" s="412"/>
      <c r="DM81" s="412" t="s">
        <v>183</v>
      </c>
      <c r="DN81" s="334"/>
      <c r="DO81" s="354" t="s">
        <v>9</v>
      </c>
      <c r="DP81" s="355" t="str">
        <f>IF(DN81&gt;DJ33,1,"")</f>
        <v/>
      </c>
      <c r="DQ81" s="36"/>
      <c r="DS81" s="313" t="str">
        <f>IF(DH81="","",1)</f>
        <v/>
      </c>
      <c r="DT81" s="313" t="str">
        <f>IF(DH81="","",IF(OR(DN81="",DN81&gt;DJ33),-1,1))</f>
        <v/>
      </c>
      <c r="DY81" s="350">
        <f t="shared" ref="DY81" si="19">IF(DH81="ano",DN81,DN54)</f>
        <v>0</v>
      </c>
    </row>
    <row r="82" spans="109:129" ht="12" customHeight="1" x14ac:dyDescent="0.2">
      <c r="DE82" s="44"/>
      <c r="DF82" s="351"/>
      <c r="DG82" s="351"/>
      <c r="DH82" s="421"/>
      <c r="DI82" s="422"/>
      <c r="DJ82" s="422"/>
      <c r="DK82" s="422"/>
      <c r="DL82" s="412"/>
      <c r="DM82" s="412"/>
      <c r="DN82" s="334"/>
      <c r="DO82" s="354"/>
      <c r="DP82" s="355"/>
      <c r="DQ82" s="36"/>
      <c r="DS82" s="313"/>
      <c r="DT82" s="313"/>
      <c r="DY82" s="350"/>
    </row>
    <row r="83" spans="109:129" ht="12" customHeight="1" x14ac:dyDescent="0.2">
      <c r="DE83" s="44"/>
      <c r="DF83" s="351" t="s">
        <v>199</v>
      </c>
      <c r="DG83" s="351"/>
      <c r="DH83" s="421"/>
      <c r="DI83" s="422" t="s">
        <v>51</v>
      </c>
      <c r="DJ83" s="422"/>
      <c r="DK83" s="422"/>
      <c r="DL83" s="412"/>
      <c r="DM83" s="412" t="s">
        <v>183</v>
      </c>
      <c r="DN83" s="334"/>
      <c r="DO83" s="354" t="s">
        <v>9</v>
      </c>
      <c r="DP83" s="355" t="str">
        <f>IF(DN83&gt;DJ35,1,"")</f>
        <v/>
      </c>
      <c r="DQ83" s="36"/>
      <c r="DS83" s="313" t="str">
        <f>IF(DH83="","",1)</f>
        <v/>
      </c>
      <c r="DT83" s="313" t="str">
        <f>IF(DH83="","",IF(OR(DN83="",DN83&gt;DJ35),-1,1))</f>
        <v/>
      </c>
      <c r="DY83" s="350">
        <f t="shared" ref="DY83" si="20">IF(DH83="ano",DN83,DN56)</f>
        <v>0</v>
      </c>
    </row>
    <row r="84" spans="109:129" ht="12" customHeight="1" x14ac:dyDescent="0.2">
      <c r="DE84" s="44"/>
      <c r="DF84" s="351"/>
      <c r="DG84" s="351"/>
      <c r="DH84" s="421"/>
      <c r="DI84" s="422"/>
      <c r="DJ84" s="422"/>
      <c r="DK84" s="422"/>
      <c r="DL84" s="412"/>
      <c r="DM84" s="412"/>
      <c r="DN84" s="334"/>
      <c r="DO84" s="354"/>
      <c r="DP84" s="355"/>
      <c r="DQ84" s="36"/>
      <c r="DS84" s="313"/>
      <c r="DT84" s="313"/>
      <c r="DY84" s="350"/>
    </row>
    <row r="85" spans="109:129" ht="12" customHeight="1" x14ac:dyDescent="0.2">
      <c r="DE85" s="44"/>
      <c r="DM85" s="278"/>
      <c r="DQ85" s="36"/>
    </row>
    <row r="86" spans="109:129" ht="12" customHeight="1" x14ac:dyDescent="0.2">
      <c r="DE86" s="44"/>
      <c r="DI86" s="316" t="s">
        <v>191</v>
      </c>
      <c r="DJ86" s="316"/>
      <c r="DK86" s="316"/>
      <c r="DL86" s="316"/>
      <c r="DM86" s="317"/>
      <c r="DN86" s="318" t="str">
        <f>IF(SUM(DN69:DN84)&gt;0,IF(SUM(DP69:DP84)&gt;0,0,SUM(DY69:DY84)),"")</f>
        <v/>
      </c>
      <c r="DQ86" s="36"/>
    </row>
    <row r="87" spans="109:129" ht="12" customHeight="1" x14ac:dyDescent="0.2">
      <c r="DE87" s="44"/>
      <c r="DI87" s="316"/>
      <c r="DJ87" s="316"/>
      <c r="DK87" s="316"/>
      <c r="DL87" s="316"/>
      <c r="DM87" s="317"/>
      <c r="DN87" s="319"/>
      <c r="DQ87" s="36"/>
    </row>
    <row r="88" spans="109:129" ht="12" customHeight="1" x14ac:dyDescent="0.2">
      <c r="DE88" s="44"/>
      <c r="DF88" s="349" t="s">
        <v>190</v>
      </c>
      <c r="DG88" s="349"/>
      <c r="DH88" s="349"/>
      <c r="DI88" s="349"/>
      <c r="DJ88" s="349"/>
      <c r="DK88" s="349"/>
      <c r="DL88" s="349"/>
      <c r="DM88" s="349"/>
      <c r="DN88" s="349"/>
      <c r="DO88" s="349"/>
      <c r="DP88" s="349"/>
      <c r="DQ88" s="36"/>
    </row>
    <row r="89" spans="109:129" ht="12" customHeight="1" x14ac:dyDescent="0.2">
      <c r="DE89" s="44"/>
      <c r="DQ89" s="36"/>
    </row>
    <row r="90" spans="109:129" ht="12" customHeight="1" x14ac:dyDescent="0.2">
      <c r="DE90" s="44"/>
      <c r="DF90" s="330" t="str">
        <f>IF(COUNTIF(DP69:DP84,1),"1 POZN: VÝŠE ŽÁDOSTI O PŘÍSPĚVĚK PŘESAHUJE PŘEDEPSANOU MAXIMÁLNÍ VÝŠI!!!","")</f>
        <v/>
      </c>
      <c r="DG90" s="330"/>
      <c r="DH90" s="330"/>
      <c r="DI90" s="330"/>
      <c r="DJ90" s="330"/>
      <c r="DK90" s="330"/>
      <c r="DL90" s="330"/>
      <c r="DM90" s="330"/>
      <c r="DN90" s="330"/>
      <c r="DO90" s="330"/>
      <c r="DP90" s="330"/>
      <c r="DQ90" s="36"/>
    </row>
    <row r="91" spans="109:129" ht="12" customHeight="1" x14ac:dyDescent="0.2">
      <c r="DE91" s="42"/>
      <c r="DF91" s="45"/>
      <c r="DG91" s="41"/>
      <c r="DH91" s="41"/>
      <c r="DI91" s="41"/>
      <c r="DJ91" s="40"/>
      <c r="DK91" s="40"/>
      <c r="DL91" s="40"/>
      <c r="DM91" s="40"/>
      <c r="DN91" s="40"/>
      <c r="DO91" s="40"/>
      <c r="DP91" s="40"/>
      <c r="DQ91" s="33"/>
    </row>
    <row r="92" spans="109:129" ht="12" customHeight="1" x14ac:dyDescent="0.2"/>
    <row r="93" spans="109:129" ht="12" customHeight="1" x14ac:dyDescent="0.2"/>
    <row r="94" spans="109:129" ht="12" customHeight="1" x14ac:dyDescent="0.2"/>
    <row r="95" spans="109:129" ht="12" customHeight="1" x14ac:dyDescent="0.2"/>
    <row r="96" spans="109:129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</sheetData>
  <sheetProtection sheet="1" selectLockedCells="1"/>
  <mergeCells count="484">
    <mergeCell ref="EE55:EH55"/>
    <mergeCell ref="EX63:EX64"/>
    <mergeCell ref="EX65:EX66"/>
    <mergeCell ref="EF63:EG64"/>
    <mergeCell ref="EH63:EH64"/>
    <mergeCell ref="EI63:EK64"/>
    <mergeCell ref="EL63:EL64"/>
    <mergeCell ref="EM63:EM64"/>
    <mergeCell ref="EN63:EN64"/>
    <mergeCell ref="EO63:EO64"/>
    <mergeCell ref="EF65:EG66"/>
    <mergeCell ref="EH65:EH66"/>
    <mergeCell ref="EI65:EK66"/>
    <mergeCell ref="EL65:EL66"/>
    <mergeCell ref="EM65:EM66"/>
    <mergeCell ref="EN65:EN66"/>
    <mergeCell ref="EO65:EO66"/>
    <mergeCell ref="EI59:EK60"/>
    <mergeCell ref="EL59:EL60"/>
    <mergeCell ref="EM59:EM60"/>
    <mergeCell ref="EN59:EN60"/>
    <mergeCell ref="EO59:EO60"/>
    <mergeCell ref="ER59:ER60"/>
    <mergeCell ref="ES59:ES60"/>
    <mergeCell ref="EG21:EI22"/>
    <mergeCell ref="EG23:EI24"/>
    <mergeCell ref="EG25:EI26"/>
    <mergeCell ref="EG27:EI28"/>
    <mergeCell ref="EG29:EI30"/>
    <mergeCell ref="EN21:EN22"/>
    <mergeCell ref="EL21:EM22"/>
    <mergeCell ref="EL23:EM24"/>
    <mergeCell ref="EN23:EN24"/>
    <mergeCell ref="EL25:EM26"/>
    <mergeCell ref="EN25:EN26"/>
    <mergeCell ref="EL27:EM28"/>
    <mergeCell ref="EN27:EN28"/>
    <mergeCell ref="EL29:EM30"/>
    <mergeCell ref="EN29:EN30"/>
    <mergeCell ref="EK27:EK28"/>
    <mergeCell ref="EK21:EK22"/>
    <mergeCell ref="EJ21:EJ22"/>
    <mergeCell ref="EK25:EK26"/>
    <mergeCell ref="EN42:EN43"/>
    <mergeCell ref="EO42:EO43"/>
    <mergeCell ref="ER42:ER43"/>
    <mergeCell ref="ES42:ES43"/>
    <mergeCell ref="EF44:EG45"/>
    <mergeCell ref="EH44:EH45"/>
    <mergeCell ref="EI44:EK45"/>
    <mergeCell ref="EL44:EL45"/>
    <mergeCell ref="EM44:EM45"/>
    <mergeCell ref="EN44:EN45"/>
    <mergeCell ref="EO44:EO45"/>
    <mergeCell ref="ER44:ER45"/>
    <mergeCell ref="ES44:ES45"/>
    <mergeCell ref="EF29:EF30"/>
    <mergeCell ref="EJ29:EJ30"/>
    <mergeCell ref="EK29:EK30"/>
    <mergeCell ref="EF42:EG43"/>
    <mergeCell ref="EH42:EH43"/>
    <mergeCell ref="EI42:EK43"/>
    <mergeCell ref="EL42:EL43"/>
    <mergeCell ref="EM42:EM43"/>
    <mergeCell ref="DE67:DH67"/>
    <mergeCell ref="DL33:DN34"/>
    <mergeCell ref="DO33:DO34"/>
    <mergeCell ref="DL35:DN36"/>
    <mergeCell ref="DO35:DO36"/>
    <mergeCell ref="DT42:DT43"/>
    <mergeCell ref="EM47:EM48"/>
    <mergeCell ref="DT50:DT51"/>
    <mergeCell ref="DT52:DT53"/>
    <mergeCell ref="DT54:DT55"/>
    <mergeCell ref="DN50:DN51"/>
    <mergeCell ref="DO50:DO51"/>
    <mergeCell ref="DL54:DM55"/>
    <mergeCell ref="DL56:DM57"/>
    <mergeCell ref="DF52:DG53"/>
    <mergeCell ref="DH52:DH53"/>
    <mergeCell ref="DO29:DO30"/>
    <mergeCell ref="DL31:DN32"/>
    <mergeCell ref="DO31:DO32"/>
    <mergeCell ref="DI86:DM87"/>
    <mergeCell ref="DM71:DM72"/>
    <mergeCell ref="DM73:DM74"/>
    <mergeCell ref="DM75:DM76"/>
    <mergeCell ref="DM77:DM78"/>
    <mergeCell ref="DM79:DM80"/>
    <mergeCell ref="DM81:DM82"/>
    <mergeCell ref="DM83:DM84"/>
    <mergeCell ref="DI59:DM60"/>
    <mergeCell ref="DN86:DN87"/>
    <mergeCell ref="DO81:DO82"/>
    <mergeCell ref="DI52:DK53"/>
    <mergeCell ref="DI44:DK45"/>
    <mergeCell ref="DJ29:DJ30"/>
    <mergeCell ref="DJ33:DJ34"/>
    <mergeCell ref="DJ35:DJ36"/>
    <mergeCell ref="DN44:DN45"/>
    <mergeCell ref="DO21:DO22"/>
    <mergeCell ref="DL42:DM43"/>
    <mergeCell ref="DL44:DM45"/>
    <mergeCell ref="DL46:DM47"/>
    <mergeCell ref="DL48:DM49"/>
    <mergeCell ref="DL50:DM51"/>
    <mergeCell ref="DL52:DM53"/>
    <mergeCell ref="BO23:BP24"/>
    <mergeCell ref="BQ23:BQ24"/>
    <mergeCell ref="CI22:CJ23"/>
    <mergeCell ref="CM22:CN23"/>
    <mergeCell ref="DG21:DI22"/>
    <mergeCell ref="DG23:DI24"/>
    <mergeCell ref="DG25:DI26"/>
    <mergeCell ref="DG27:DI28"/>
    <mergeCell ref="DG29:DI30"/>
    <mergeCell ref="DG31:DI32"/>
    <mergeCell ref="DG33:DI34"/>
    <mergeCell ref="DG35:DI36"/>
    <mergeCell ref="CH32:CP32"/>
    <mergeCell ref="DL23:DN24"/>
    <mergeCell ref="DO23:DO24"/>
    <mergeCell ref="DL25:DN26"/>
    <mergeCell ref="DO25:DO26"/>
    <mergeCell ref="DF90:DP90"/>
    <mergeCell ref="DY69:DY70"/>
    <mergeCell ref="DY71:DY72"/>
    <mergeCell ref="DY73:DY74"/>
    <mergeCell ref="DY75:DY76"/>
    <mergeCell ref="DY77:DY78"/>
    <mergeCell ref="DY79:DY80"/>
    <mergeCell ref="DY81:DY82"/>
    <mergeCell ref="DY83:DY84"/>
    <mergeCell ref="DF88:DP88"/>
    <mergeCell ref="DF83:DG84"/>
    <mergeCell ref="DH83:DH84"/>
    <mergeCell ref="DI83:DK84"/>
    <mergeCell ref="DL83:DL84"/>
    <mergeCell ref="DN83:DN84"/>
    <mergeCell ref="DO83:DO84"/>
    <mergeCell ref="DP83:DP84"/>
    <mergeCell ref="DS83:DS84"/>
    <mergeCell ref="DT83:DT84"/>
    <mergeCell ref="DF81:DG82"/>
    <mergeCell ref="DH81:DH82"/>
    <mergeCell ref="DI81:DK82"/>
    <mergeCell ref="DL81:DL82"/>
    <mergeCell ref="DN81:DN82"/>
    <mergeCell ref="DP81:DP82"/>
    <mergeCell ref="DS81:DS82"/>
    <mergeCell ref="DT81:DT82"/>
    <mergeCell ref="DF79:DG80"/>
    <mergeCell ref="DH79:DH80"/>
    <mergeCell ref="DI79:DK80"/>
    <mergeCell ref="DL79:DL80"/>
    <mergeCell ref="DN79:DN80"/>
    <mergeCell ref="DO79:DO80"/>
    <mergeCell ref="DP79:DP80"/>
    <mergeCell ref="DS79:DS80"/>
    <mergeCell ref="DT79:DT80"/>
    <mergeCell ref="DF77:DG78"/>
    <mergeCell ref="DH77:DH78"/>
    <mergeCell ref="DI77:DK78"/>
    <mergeCell ref="DL77:DL78"/>
    <mergeCell ref="DN77:DN78"/>
    <mergeCell ref="DO77:DO78"/>
    <mergeCell ref="DP77:DP78"/>
    <mergeCell ref="DS77:DS78"/>
    <mergeCell ref="DT77:DT78"/>
    <mergeCell ref="DF75:DG76"/>
    <mergeCell ref="DH75:DH76"/>
    <mergeCell ref="DI75:DK76"/>
    <mergeCell ref="DL75:DL76"/>
    <mergeCell ref="DN75:DN76"/>
    <mergeCell ref="DO75:DO76"/>
    <mergeCell ref="DP75:DP76"/>
    <mergeCell ref="DS75:DS76"/>
    <mergeCell ref="DT75:DT76"/>
    <mergeCell ref="DF73:DG74"/>
    <mergeCell ref="DH73:DH74"/>
    <mergeCell ref="DI73:DK74"/>
    <mergeCell ref="DL73:DL74"/>
    <mergeCell ref="DN73:DN74"/>
    <mergeCell ref="DO73:DO74"/>
    <mergeCell ref="DP73:DP74"/>
    <mergeCell ref="DS73:DS74"/>
    <mergeCell ref="DT73:DT74"/>
    <mergeCell ref="DT69:DT70"/>
    <mergeCell ref="DF71:DG72"/>
    <mergeCell ref="DH71:DH72"/>
    <mergeCell ref="DI71:DK72"/>
    <mergeCell ref="DL71:DL72"/>
    <mergeCell ref="DN71:DN72"/>
    <mergeCell ref="DO71:DO72"/>
    <mergeCell ref="DP71:DP72"/>
    <mergeCell ref="DS71:DS72"/>
    <mergeCell ref="DT71:DT72"/>
    <mergeCell ref="DF69:DG70"/>
    <mergeCell ref="DH69:DH70"/>
    <mergeCell ref="DI69:DK70"/>
    <mergeCell ref="DM69:DM70"/>
    <mergeCell ref="DN69:DN70"/>
    <mergeCell ref="DO69:DO70"/>
    <mergeCell ref="DP69:DP70"/>
    <mergeCell ref="DS69:DS70"/>
    <mergeCell ref="DS42:DS43"/>
    <mergeCell ref="DI56:DK57"/>
    <mergeCell ref="DF44:DG45"/>
    <mergeCell ref="DH44:DH45"/>
    <mergeCell ref="DF46:DG47"/>
    <mergeCell ref="DH46:DH47"/>
    <mergeCell ref="DF48:DG49"/>
    <mergeCell ref="DH48:DH49"/>
    <mergeCell ref="DF50:DG51"/>
    <mergeCell ref="DH50:DH51"/>
    <mergeCell ref="DS52:DS53"/>
    <mergeCell ref="DS54:DS55"/>
    <mergeCell ref="DS56:DS57"/>
    <mergeCell ref="DN52:DN53"/>
    <mergeCell ref="DO52:DO53"/>
    <mergeCell ref="DN54:DN55"/>
    <mergeCell ref="DO54:DO55"/>
    <mergeCell ref="DF54:DG55"/>
    <mergeCell ref="DH54:DH55"/>
    <mergeCell ref="DF56:DG57"/>
    <mergeCell ref="DH56:DH57"/>
    <mergeCell ref="DI42:DK43"/>
    <mergeCell ref="DI54:DK55"/>
    <mergeCell ref="DI50:DK51"/>
    <mergeCell ref="EF27:EF28"/>
    <mergeCell ref="EJ27:EJ28"/>
    <mergeCell ref="DK27:DK28"/>
    <mergeCell ref="BV30:BV31"/>
    <mergeCell ref="EI47:EL48"/>
    <mergeCell ref="DF33:DF34"/>
    <mergeCell ref="DN48:DN49"/>
    <mergeCell ref="DO48:DO49"/>
    <mergeCell ref="DO44:DO45"/>
    <mergeCell ref="DN46:DN47"/>
    <mergeCell ref="DO46:DO47"/>
    <mergeCell ref="DK29:DK30"/>
    <mergeCell ref="DK33:DK34"/>
    <mergeCell ref="DK35:DK36"/>
    <mergeCell ref="DO42:DO43"/>
    <mergeCell ref="DF27:DF28"/>
    <mergeCell ref="DF29:DF30"/>
    <mergeCell ref="CL29:CM30"/>
    <mergeCell ref="CN29:CN30"/>
    <mergeCell ref="CO29:CO30"/>
    <mergeCell ref="DJ31:DJ32"/>
    <mergeCell ref="DK31:DK32"/>
    <mergeCell ref="DI46:DK47"/>
    <mergeCell ref="DI48:DK49"/>
    <mergeCell ref="EF25:EF26"/>
    <mergeCell ref="EJ25:EJ26"/>
    <mergeCell ref="F23:F24"/>
    <mergeCell ref="D23:E24"/>
    <mergeCell ref="EF38:EG39"/>
    <mergeCell ref="EH38:EH39"/>
    <mergeCell ref="EI38:EK39"/>
    <mergeCell ref="EL38:EL39"/>
    <mergeCell ref="EF36:EG37"/>
    <mergeCell ref="EH36:EH37"/>
    <mergeCell ref="BU30:BU31"/>
    <mergeCell ref="BJ33:BR33"/>
    <mergeCell ref="AY38:AY39"/>
    <mergeCell ref="AY36:AY37"/>
    <mergeCell ref="BJ30:BK31"/>
    <mergeCell ref="BL30:BL31"/>
    <mergeCell ref="BN30:BO31"/>
    <mergeCell ref="BP30:BP31"/>
    <mergeCell ref="BQ30:BQ31"/>
    <mergeCell ref="BR30:BR31"/>
    <mergeCell ref="DL27:DN28"/>
    <mergeCell ref="DO27:DO28"/>
    <mergeCell ref="DL29:DN30"/>
    <mergeCell ref="DJ27:DJ28"/>
    <mergeCell ref="ER40:ER41"/>
    <mergeCell ref="ES40:ES41"/>
    <mergeCell ref="EF40:EG41"/>
    <mergeCell ref="EH40:EH41"/>
    <mergeCell ref="EI40:EK41"/>
    <mergeCell ref="EL40:EL41"/>
    <mergeCell ref="EM40:EM41"/>
    <mergeCell ref="EN36:EN37"/>
    <mergeCell ref="EO36:EO37"/>
    <mergeCell ref="EL36:EL37"/>
    <mergeCell ref="EM36:EM37"/>
    <mergeCell ref="ER36:ER37"/>
    <mergeCell ref="ES36:ES37"/>
    <mergeCell ref="EO38:EO39"/>
    <mergeCell ref="ER38:ER39"/>
    <mergeCell ref="ES38:ES39"/>
    <mergeCell ref="EI36:EK37"/>
    <mergeCell ref="EN40:EN41"/>
    <mergeCell ref="EM38:EM39"/>
    <mergeCell ref="EN38:EN39"/>
    <mergeCell ref="EC5:EU5"/>
    <mergeCell ref="EE10:EP10"/>
    <mergeCell ref="EF12:EF14"/>
    <mergeCell ref="EG12:EM14"/>
    <mergeCell ref="DT56:DT57"/>
    <mergeCell ref="DN59:DN60"/>
    <mergeCell ref="DP42:DP43"/>
    <mergeCell ref="DP44:DP45"/>
    <mergeCell ref="DP46:DP47"/>
    <mergeCell ref="DP48:DP49"/>
    <mergeCell ref="DP50:DP51"/>
    <mergeCell ref="DP52:DP53"/>
    <mergeCell ref="DP54:DP55"/>
    <mergeCell ref="DP56:DP57"/>
    <mergeCell ref="DN56:DN57"/>
    <mergeCell ref="DO56:DO57"/>
    <mergeCell ref="DS44:DS45"/>
    <mergeCell ref="DT44:DT45"/>
    <mergeCell ref="DS46:DS47"/>
    <mergeCell ref="DT46:DT47"/>
    <mergeCell ref="DS48:DS49"/>
    <mergeCell ref="DT48:DT49"/>
    <mergeCell ref="DS50:DS51"/>
    <mergeCell ref="EO40:EO41"/>
    <mergeCell ref="DK21:DK22"/>
    <mergeCell ref="DF42:DG43"/>
    <mergeCell ref="DH42:DH43"/>
    <mergeCell ref="DN42:DN43"/>
    <mergeCell ref="DF21:DF22"/>
    <mergeCell ref="DF23:DF24"/>
    <mergeCell ref="DF25:DF26"/>
    <mergeCell ref="DF35:DF36"/>
    <mergeCell ref="DJ23:DJ24"/>
    <mergeCell ref="DK23:DK24"/>
    <mergeCell ref="DK25:DK26"/>
    <mergeCell ref="DL21:DN22"/>
    <mergeCell ref="DC5:DV5"/>
    <mergeCell ref="DE10:DQ10"/>
    <mergeCell ref="DF12:DF14"/>
    <mergeCell ref="DG12:DN14"/>
    <mergeCell ref="CS29:CS30"/>
    <mergeCell ref="CT29:CT30"/>
    <mergeCell ref="C16:C17"/>
    <mergeCell ref="D16:D17"/>
    <mergeCell ref="E16:E17"/>
    <mergeCell ref="F16:F17"/>
    <mergeCell ref="H16:H17"/>
    <mergeCell ref="C18:C19"/>
    <mergeCell ref="D18:D19"/>
    <mergeCell ref="E18:E19"/>
    <mergeCell ref="F18:F19"/>
    <mergeCell ref="H18:H19"/>
    <mergeCell ref="CO22:CO23"/>
    <mergeCell ref="CG27:CQ27"/>
    <mergeCell ref="CH29:CI30"/>
    <mergeCell ref="CJ29:CJ30"/>
    <mergeCell ref="DJ21:DJ22"/>
    <mergeCell ref="AP28:AQ29"/>
    <mergeCell ref="CH22:CH23"/>
    <mergeCell ref="DJ25:DJ26"/>
    <mergeCell ref="BK23:BL24"/>
    <mergeCell ref="CK22:CK23"/>
    <mergeCell ref="CE5:CV5"/>
    <mergeCell ref="CG10:CQ10"/>
    <mergeCell ref="CH12:CH14"/>
    <mergeCell ref="CI12:CO14"/>
    <mergeCell ref="CI16:CO20"/>
    <mergeCell ref="CH16:CH20"/>
    <mergeCell ref="BG5:BX5"/>
    <mergeCell ref="BI10:BS10"/>
    <mergeCell ref="BJ12:BJ14"/>
    <mergeCell ref="BK12:BQ14"/>
    <mergeCell ref="P26:P27"/>
    <mergeCell ref="N12:N14"/>
    <mergeCell ref="N19:N20"/>
    <mergeCell ref="N16:N17"/>
    <mergeCell ref="O12:U14"/>
    <mergeCell ref="Q19:Q20"/>
    <mergeCell ref="O16:U17"/>
    <mergeCell ref="AI5:AZ5"/>
    <mergeCell ref="AK10:AU10"/>
    <mergeCell ref="AL12:AL14"/>
    <mergeCell ref="AM12:AS14"/>
    <mergeCell ref="AM16:AS19"/>
    <mergeCell ref="AK26:AU26"/>
    <mergeCell ref="AL21:AL22"/>
    <mergeCell ref="AM21:AN22"/>
    <mergeCell ref="AQ21:AR22"/>
    <mergeCell ref="AS21:AS22"/>
    <mergeCell ref="U26:U27"/>
    <mergeCell ref="N26:O27"/>
    <mergeCell ref="C14:C15"/>
    <mergeCell ref="D14:D15"/>
    <mergeCell ref="E14:E15"/>
    <mergeCell ref="F14:F15"/>
    <mergeCell ref="H14:H15"/>
    <mergeCell ref="U19:U20"/>
    <mergeCell ref="S19:T20"/>
    <mergeCell ref="O19:P20"/>
    <mergeCell ref="K5:AB5"/>
    <mergeCell ref="M10:W10"/>
    <mergeCell ref="C20:C21"/>
    <mergeCell ref="D20:D21"/>
    <mergeCell ref="E20:E21"/>
    <mergeCell ref="F20:F21"/>
    <mergeCell ref="H20:H21"/>
    <mergeCell ref="C8:F8"/>
    <mergeCell ref="C10:C11"/>
    <mergeCell ref="D10:D11"/>
    <mergeCell ref="E10:E11"/>
    <mergeCell ref="F10:F11"/>
    <mergeCell ref="H10:H11"/>
    <mergeCell ref="C12:C13"/>
    <mergeCell ref="D12:D13"/>
    <mergeCell ref="E12:E13"/>
    <mergeCell ref="F12:F13"/>
    <mergeCell ref="H12:H13"/>
    <mergeCell ref="V26:V27"/>
    <mergeCell ref="AT28:AT29"/>
    <mergeCell ref="CP29:CP30"/>
    <mergeCell ref="AL31:AT31"/>
    <mergeCell ref="N29:V29"/>
    <mergeCell ref="AW28:AW29"/>
    <mergeCell ref="AO21:AO22"/>
    <mergeCell ref="AR28:AR29"/>
    <mergeCell ref="AN28:AN29"/>
    <mergeCell ref="BJ23:BJ24"/>
    <mergeCell ref="BM23:BM24"/>
    <mergeCell ref="BI28:BS28"/>
    <mergeCell ref="BJ16:BJ21"/>
    <mergeCell ref="AL28:AM29"/>
    <mergeCell ref="AS28:AS29"/>
    <mergeCell ref="AL16:AL19"/>
    <mergeCell ref="AX28:AX29"/>
    <mergeCell ref="Y26:Y27"/>
    <mergeCell ref="Z26:Z27"/>
    <mergeCell ref="M24:W24"/>
    <mergeCell ref="T26:T27"/>
    <mergeCell ref="R26:S27"/>
    <mergeCell ref="EF72:EO72"/>
    <mergeCell ref="EF70:EO70"/>
    <mergeCell ref="EX57:EX58"/>
    <mergeCell ref="EX59:EX60"/>
    <mergeCell ref="EX61:EX62"/>
    <mergeCell ref="EF61:EG62"/>
    <mergeCell ref="EH61:EH62"/>
    <mergeCell ref="EI61:EK62"/>
    <mergeCell ref="EL61:EL62"/>
    <mergeCell ref="EM61:EM62"/>
    <mergeCell ref="EN61:EN62"/>
    <mergeCell ref="EO61:EO62"/>
    <mergeCell ref="ER61:ER62"/>
    <mergeCell ref="ES61:ES62"/>
    <mergeCell ref="EN57:EN58"/>
    <mergeCell ref="EO57:EO58"/>
    <mergeCell ref="ER57:ER58"/>
    <mergeCell ref="ES57:ES58"/>
    <mergeCell ref="EF59:EG60"/>
    <mergeCell ref="EH59:EH60"/>
    <mergeCell ref="ER63:ER64"/>
    <mergeCell ref="ES63:ES64"/>
    <mergeCell ref="EF57:EG58"/>
    <mergeCell ref="EH57:EH58"/>
    <mergeCell ref="ER65:ER66"/>
    <mergeCell ref="ES65:ES66"/>
    <mergeCell ref="Y9:Z10"/>
    <mergeCell ref="AW9:AX10"/>
    <mergeCell ref="BU9:BV10"/>
    <mergeCell ref="CS9:CT10"/>
    <mergeCell ref="DS9:DT10"/>
    <mergeCell ref="ER9:ES10"/>
    <mergeCell ref="EI68:EL69"/>
    <mergeCell ref="EM68:EM69"/>
    <mergeCell ref="EG16:EM18"/>
    <mergeCell ref="EF16:EF18"/>
    <mergeCell ref="EF50:EO50"/>
    <mergeCell ref="EI57:EK58"/>
    <mergeCell ref="EL57:EL58"/>
    <mergeCell ref="EM57:EM58"/>
    <mergeCell ref="EF23:EF24"/>
    <mergeCell ref="EJ23:EJ24"/>
    <mergeCell ref="EK23:EK24"/>
    <mergeCell ref="EF21:EF22"/>
    <mergeCell ref="DG16:DN19"/>
    <mergeCell ref="DF16:DF19"/>
    <mergeCell ref="DF62:DP62"/>
    <mergeCell ref="BK16:BQ21"/>
  </mergeCells>
  <conditionalFormatting sqref="P26:P27">
    <cfRule type="cellIs" dxfId="113" priority="254" operator="equal">
      <formula>"ano"</formula>
    </cfRule>
  </conditionalFormatting>
  <conditionalFormatting sqref="Y26">
    <cfRule type="iconSet" priority="253">
      <iconSet iconSet="3Symbols2" showValue="0">
        <cfvo type="percent" val="0"/>
        <cfvo type="num" val="0"/>
        <cfvo type="num" val="1"/>
      </iconSet>
    </cfRule>
  </conditionalFormatting>
  <conditionalFormatting sqref="Z26">
    <cfRule type="iconSet" priority="252">
      <iconSet iconSet="3Symbols2" showValue="0">
        <cfvo type="percent" val="0"/>
        <cfvo type="num" val="0"/>
        <cfvo type="num" val="1"/>
      </iconSet>
    </cfRule>
  </conditionalFormatting>
  <conditionalFormatting sqref="Y9">
    <cfRule type="cellIs" dxfId="112" priority="250" operator="equal">
      <formula>"OK"</formula>
    </cfRule>
    <cfRule type="cellIs" dxfId="111" priority="251" operator="equal">
      <formula>"CHYBÍ ZÁZNAMY"</formula>
    </cfRule>
  </conditionalFormatting>
  <conditionalFormatting sqref="Y9 AA9">
    <cfRule type="cellIs" dxfId="110" priority="22" operator="equal">
      <formula>"akt - ok"</formula>
    </cfRule>
    <cfRule type="cellIs" dxfId="109" priority="249" operator="equal">
      <formula>"ŽÁDOST NEPODÁNA"</formula>
    </cfRule>
  </conditionalFormatting>
  <conditionalFormatting sqref="R26:U27">
    <cfRule type="expression" dxfId="108" priority="237">
      <formula>$P26=""</formula>
    </cfRule>
  </conditionalFormatting>
  <conditionalFormatting sqref="DS38:DT38">
    <cfRule type="iconSet" priority="214">
      <iconSet iconSet="3Symbols2" showValue="0">
        <cfvo type="percent" val="0"/>
        <cfvo type="num" val="0"/>
        <cfvo type="num" val="1"/>
      </iconSet>
    </cfRule>
  </conditionalFormatting>
  <conditionalFormatting sqref="DS42 DS44 DS46 DS48 DS50 DS52 DS54 DS56">
    <cfRule type="iconSet" priority="212">
      <iconSet iconSet="3Symbols2" showValue="0">
        <cfvo type="percent" val="0"/>
        <cfvo type="num" val="0"/>
        <cfvo type="num" val="1"/>
      </iconSet>
    </cfRule>
  </conditionalFormatting>
  <conditionalFormatting sqref="DT42 DT44 DT46 DT48 DT50 DT52 DT54 DT56">
    <cfRule type="iconSet" priority="211">
      <iconSet iconSet="3Symbols2" showValue="0">
        <cfvo type="percent" val="0"/>
        <cfvo type="num" val="0"/>
        <cfvo type="num" val="1"/>
      </iconSet>
    </cfRule>
  </conditionalFormatting>
  <conditionalFormatting sqref="DI69:DO84">
    <cfRule type="expression" dxfId="107" priority="207">
      <formula>$DH69="ano"</formula>
    </cfRule>
  </conditionalFormatting>
  <conditionalFormatting sqref="DN42:DN57 DN69:DN84">
    <cfRule type="expression" dxfId="106" priority="206">
      <formula>$DH42="ano"</formula>
    </cfRule>
  </conditionalFormatting>
  <conditionalFormatting sqref="EI36:EN45 EI57:EN66">
    <cfRule type="expression" dxfId="105" priority="202">
      <formula>$EH36="ano"</formula>
    </cfRule>
  </conditionalFormatting>
  <conditionalFormatting sqref="EM36:EM45 EM57:EM66">
    <cfRule type="expression" dxfId="104" priority="196">
      <formula>$EH36="ano"</formula>
    </cfRule>
  </conditionalFormatting>
  <conditionalFormatting sqref="E10:E21">
    <cfRule type="cellIs" dxfId="103" priority="247" operator="equal">
      <formula>"žádost nepodána"</formula>
    </cfRule>
    <cfRule type="cellIs" dxfId="102" priority="248" operator="equal">
      <formula>"CHYBÍ ZÁZNAMY"</formula>
    </cfRule>
  </conditionalFormatting>
  <conditionalFormatting sqref="F10:F21">
    <cfRule type="expression" dxfId="101" priority="159">
      <formula>$E10="AKT - ok"</formula>
    </cfRule>
  </conditionalFormatting>
  <conditionalFormatting sqref="AX37">
    <cfRule type="iconSet" priority="158">
      <iconSet iconSet="3Symbols2" showValue="0">
        <cfvo type="percent" val="0"/>
        <cfvo type="num" val="0"/>
        <cfvo type="num" val="1"/>
      </iconSet>
    </cfRule>
  </conditionalFormatting>
  <conditionalFormatting sqref="AN28:AN29">
    <cfRule type="cellIs" dxfId="100" priority="157" operator="equal">
      <formula>"ano"</formula>
    </cfRule>
  </conditionalFormatting>
  <conditionalFormatting sqref="AW28">
    <cfRule type="iconSet" priority="156">
      <iconSet iconSet="3Symbols2" showValue="0">
        <cfvo type="percent" val="0"/>
        <cfvo type="num" val="0"/>
        <cfvo type="num" val="1"/>
      </iconSet>
    </cfRule>
  </conditionalFormatting>
  <conditionalFormatting sqref="AX28">
    <cfRule type="iconSet" priority="155">
      <iconSet iconSet="3Symbols2" showValue="0">
        <cfvo type="percent" val="0"/>
        <cfvo type="num" val="0"/>
        <cfvo type="num" val="1"/>
      </iconSet>
    </cfRule>
  </conditionalFormatting>
  <conditionalFormatting sqref="AP28:AS29">
    <cfRule type="expression" dxfId="99" priority="154">
      <formula>$AN28=""</formula>
    </cfRule>
  </conditionalFormatting>
  <conditionalFormatting sqref="AY36">
    <cfRule type="iconSet" priority="150">
      <iconSet iconSet="3Symbols2" showValue="0">
        <cfvo type="percent" val="0"/>
        <cfvo type="num" val="0"/>
        <cfvo type="num" val="1"/>
      </iconSet>
    </cfRule>
  </conditionalFormatting>
  <conditionalFormatting sqref="DH42:DH57 DH69:DH84">
    <cfRule type="cellIs" dxfId="98" priority="119" operator="equal">
      <formula>"ano"</formula>
    </cfRule>
  </conditionalFormatting>
  <conditionalFormatting sqref="DS71 DS69 DS73 DS75 DS77 DS79 DS81 DS83">
    <cfRule type="iconSet" priority="118">
      <iconSet iconSet="3Symbols2" showValue="0">
        <cfvo type="percent" val="0"/>
        <cfvo type="num" val="0"/>
        <cfvo type="num" val="1"/>
      </iconSet>
    </cfRule>
  </conditionalFormatting>
  <conditionalFormatting sqref="DT69 DT71 DT73 DT75 DT77 DT79 DT81 DT83">
    <cfRule type="iconSet" priority="117">
      <iconSet iconSet="3Symbols2" showValue="0">
        <cfvo type="percent" val="0"/>
        <cfvo type="num" val="0"/>
        <cfvo type="num" val="1"/>
      </iconSet>
    </cfRule>
  </conditionalFormatting>
  <conditionalFormatting sqref="DF42:DP57">
    <cfRule type="expression" dxfId="97" priority="114">
      <formula>$DH69="ANO"</formula>
    </cfRule>
  </conditionalFormatting>
  <conditionalFormatting sqref="DE59:DQ63 DE41:DE58 DE41:DQ41 DQ42:DQ58 DF58:DP58">
    <cfRule type="expression" dxfId="96" priority="113">
      <formula>COUNTIF($DH$69:$DH$84,"ano")&gt;0</formula>
    </cfRule>
  </conditionalFormatting>
  <conditionalFormatting sqref="EH57:EH66 EH36:EH45">
    <cfRule type="cellIs" dxfId="95" priority="195" operator="equal">
      <formula>"ano"</formula>
    </cfRule>
  </conditionalFormatting>
  <conditionalFormatting sqref="ER36 ER38 ER40">
    <cfRule type="iconSet" priority="105">
      <iconSet iconSet="3Symbols2" showValue="0">
        <cfvo type="percent" val="0"/>
        <cfvo type="num" val="0"/>
        <cfvo type="num" val="1"/>
      </iconSet>
    </cfRule>
  </conditionalFormatting>
  <conditionalFormatting sqref="ES36 ES38 ES40">
    <cfRule type="iconSet" priority="104">
      <iconSet iconSet="3Symbols2" showValue="0">
        <cfvo type="percent" val="0"/>
        <cfvo type="num" val="0"/>
        <cfvo type="num" val="1"/>
      </iconSet>
    </cfRule>
  </conditionalFormatting>
  <conditionalFormatting sqref="ER57 ER59 ER61">
    <cfRule type="iconSet" priority="101">
      <iconSet iconSet="3Symbols2" showValue="0">
        <cfvo type="percent" val="0"/>
        <cfvo type="num" val="0"/>
        <cfvo type="num" val="1"/>
      </iconSet>
    </cfRule>
  </conditionalFormatting>
  <conditionalFormatting sqref="ES57 ES59 ES61">
    <cfRule type="iconSet" priority="100">
      <iconSet iconSet="3Symbols2" showValue="0">
        <cfvo type="percent" val="0"/>
        <cfvo type="num" val="0"/>
        <cfvo type="num" val="1"/>
      </iconSet>
    </cfRule>
  </conditionalFormatting>
  <conditionalFormatting sqref="U19:U20">
    <cfRule type="cellIs" dxfId="94" priority="98" operator="lessThan">
      <formula>0</formula>
    </cfRule>
  </conditionalFormatting>
  <conditionalFormatting sqref="AS21:AS22">
    <cfRule type="cellIs" dxfId="93" priority="97" operator="lessThan">
      <formula>0</formula>
    </cfRule>
  </conditionalFormatting>
  <conditionalFormatting sqref="AX38">
    <cfRule type="iconSet" priority="95">
      <iconSet iconSet="3Symbols2" showValue="0">
        <cfvo type="percent" val="0"/>
        <cfvo type="num" val="0"/>
        <cfvo type="num" val="1"/>
      </iconSet>
    </cfRule>
  </conditionalFormatting>
  <conditionalFormatting sqref="AY38">
    <cfRule type="iconSet" priority="94">
      <iconSet iconSet="3Symbols2" showValue="0">
        <cfvo type="percent" val="0"/>
        <cfvo type="num" val="0"/>
        <cfvo type="num" val="1"/>
      </iconSet>
    </cfRule>
  </conditionalFormatting>
  <conditionalFormatting sqref="BL30:BL31">
    <cfRule type="cellIs" dxfId="92" priority="90" operator="equal">
      <formula>"ano"</formula>
    </cfRule>
  </conditionalFormatting>
  <conditionalFormatting sqref="BU30">
    <cfRule type="iconSet" priority="89">
      <iconSet iconSet="3Symbols2" showValue="0">
        <cfvo type="percent" val="0"/>
        <cfvo type="num" val="0"/>
        <cfvo type="num" val="1"/>
      </iconSet>
    </cfRule>
  </conditionalFormatting>
  <conditionalFormatting sqref="BV30">
    <cfRule type="iconSet" priority="88">
      <iconSet iconSet="3Symbols2" showValue="0">
        <cfvo type="percent" val="0"/>
        <cfvo type="num" val="0"/>
        <cfvo type="num" val="1"/>
      </iconSet>
    </cfRule>
  </conditionalFormatting>
  <conditionalFormatting sqref="BN30:BQ31">
    <cfRule type="expression" dxfId="91" priority="87">
      <formula>$BL30=""</formula>
    </cfRule>
  </conditionalFormatting>
  <conditionalFormatting sqref="BW38">
    <cfRule type="iconSet" priority="85">
      <iconSet iconSet="3Symbols2" showValue="0">
        <cfvo type="percent" val="0"/>
        <cfvo type="num" val="0"/>
        <cfvo type="num" val="1"/>
      </iconSet>
    </cfRule>
  </conditionalFormatting>
  <conditionalFormatting sqref="BW40">
    <cfRule type="iconSet" priority="81">
      <iconSet iconSet="3Symbols2" showValue="0">
        <cfvo type="percent" val="0"/>
        <cfvo type="num" val="0"/>
        <cfvo type="num" val="1"/>
      </iconSet>
    </cfRule>
  </conditionalFormatting>
  <conditionalFormatting sqref="BQ23:BQ24">
    <cfRule type="cellIs" dxfId="90" priority="79" operator="lessThan">
      <formula>0</formula>
    </cfRule>
  </conditionalFormatting>
  <conditionalFormatting sqref="CJ29:CJ30">
    <cfRule type="cellIs" dxfId="89" priority="77" operator="equal">
      <formula>"ano"</formula>
    </cfRule>
  </conditionalFormatting>
  <conditionalFormatting sqref="CS29">
    <cfRule type="iconSet" priority="76">
      <iconSet iconSet="3Symbols2" showValue="0">
        <cfvo type="percent" val="0"/>
        <cfvo type="num" val="0"/>
        <cfvo type="num" val="1"/>
      </iconSet>
    </cfRule>
  </conditionalFormatting>
  <conditionalFormatting sqref="CT29">
    <cfRule type="iconSet" priority="75">
      <iconSet iconSet="3Symbols2" showValue="0">
        <cfvo type="percent" val="0"/>
        <cfvo type="num" val="0"/>
        <cfvo type="num" val="1"/>
      </iconSet>
    </cfRule>
  </conditionalFormatting>
  <conditionalFormatting sqref="CL29:CO30">
    <cfRule type="expression" dxfId="88" priority="74">
      <formula>$CJ29=""</formula>
    </cfRule>
  </conditionalFormatting>
  <conditionalFormatting sqref="CO22:CO23">
    <cfRule type="cellIs" dxfId="87" priority="66" operator="lessThan">
      <formula>0</formula>
    </cfRule>
  </conditionalFormatting>
  <conditionalFormatting sqref="DO21:DO36">
    <cfRule type="cellIs" dxfId="86" priority="65" operator="lessThan">
      <formula>0</formula>
    </cfRule>
  </conditionalFormatting>
  <conditionalFormatting sqref="EF36:EO45">
    <cfRule type="expression" dxfId="85" priority="112">
      <formula>$EH57="ano"</formula>
    </cfRule>
  </conditionalFormatting>
  <conditionalFormatting sqref="EE46:EP51 EE35:EE45 EF35:EO35 EP35:EP45">
    <cfRule type="expression" dxfId="84" priority="476">
      <formula>COUNTIFS($EH$57:$EH$62,"ANO")&gt;0</formula>
    </cfRule>
  </conditionalFormatting>
  <conditionalFormatting sqref="EL57:EL66">
    <cfRule type="expression" dxfId="83" priority="32">
      <formula>$EH57="ano"</formula>
    </cfRule>
  </conditionalFormatting>
  <conditionalFormatting sqref="ER42">
    <cfRule type="iconSet" priority="31">
      <iconSet iconSet="3Symbols2" showValue="0">
        <cfvo type="percent" val="0"/>
        <cfvo type="num" val="0"/>
        <cfvo type="num" val="1"/>
      </iconSet>
    </cfRule>
  </conditionalFormatting>
  <conditionalFormatting sqref="ES42">
    <cfRule type="iconSet" priority="30">
      <iconSet iconSet="3Symbols2" showValue="0">
        <cfvo type="percent" val="0"/>
        <cfvo type="num" val="0"/>
        <cfvo type="num" val="1"/>
      </iconSet>
    </cfRule>
  </conditionalFormatting>
  <conditionalFormatting sqref="ER44">
    <cfRule type="iconSet" priority="29">
      <iconSet iconSet="3Symbols2" showValue="0">
        <cfvo type="percent" val="0"/>
        <cfvo type="num" val="0"/>
        <cfvo type="num" val="1"/>
      </iconSet>
    </cfRule>
  </conditionalFormatting>
  <conditionalFormatting sqref="ES44">
    <cfRule type="iconSet" priority="28">
      <iconSet iconSet="3Symbols2" showValue="0">
        <cfvo type="percent" val="0"/>
        <cfvo type="num" val="0"/>
        <cfvo type="num" val="1"/>
      </iconSet>
    </cfRule>
  </conditionalFormatting>
  <conditionalFormatting sqref="EN21:EN30">
    <cfRule type="cellIs" dxfId="82" priority="27" operator="lessThan">
      <formula>0</formula>
    </cfRule>
  </conditionalFormatting>
  <conditionalFormatting sqref="ER63">
    <cfRule type="iconSet" priority="26">
      <iconSet iconSet="3Symbols2" showValue="0">
        <cfvo type="percent" val="0"/>
        <cfvo type="num" val="0"/>
        <cfvo type="num" val="1"/>
      </iconSet>
    </cfRule>
  </conditionalFormatting>
  <conditionalFormatting sqref="ES63">
    <cfRule type="iconSet" priority="25">
      <iconSet iconSet="3Symbols2" showValue="0">
        <cfvo type="percent" val="0"/>
        <cfvo type="num" val="0"/>
        <cfvo type="num" val="1"/>
      </iconSet>
    </cfRule>
  </conditionalFormatting>
  <conditionalFormatting sqref="ER65">
    <cfRule type="iconSet" priority="24">
      <iconSet iconSet="3Symbols2" showValue="0">
        <cfvo type="percent" val="0"/>
        <cfvo type="num" val="0"/>
        <cfvo type="num" val="1"/>
      </iconSet>
    </cfRule>
  </conditionalFormatting>
  <conditionalFormatting sqref="ES65">
    <cfRule type="iconSet" priority="23">
      <iconSet iconSet="3Symbols2" showValue="0">
        <cfvo type="percent" val="0"/>
        <cfvo type="num" val="0"/>
        <cfvo type="num" val="1"/>
      </iconSet>
    </cfRule>
  </conditionalFormatting>
  <conditionalFormatting sqref="ER9 ET9">
    <cfRule type="cellIs" dxfId="81" priority="2" operator="equal">
      <formula>"akt - ok"</formula>
    </cfRule>
    <cfRule type="cellIs" dxfId="80" priority="3" operator="equal">
      <formula>"ŽÁDOST NEPODÁNA"</formula>
    </cfRule>
  </conditionalFormatting>
  <conditionalFormatting sqref="AW9">
    <cfRule type="cellIs" dxfId="79" priority="20" operator="equal">
      <formula>"OK"</formula>
    </cfRule>
    <cfRule type="cellIs" dxfId="78" priority="21" operator="equal">
      <formula>"CHYBÍ ZÁZNAMY"</formula>
    </cfRule>
  </conditionalFormatting>
  <conditionalFormatting sqref="AW9 AY9">
    <cfRule type="cellIs" dxfId="77" priority="18" operator="equal">
      <formula>"akt - ok"</formula>
    </cfRule>
    <cfRule type="cellIs" dxfId="76" priority="19" operator="equal">
      <formula>"ŽÁDOST NEPODÁNA"</formula>
    </cfRule>
  </conditionalFormatting>
  <conditionalFormatting sqref="BU9">
    <cfRule type="cellIs" dxfId="75" priority="16" operator="equal">
      <formula>"OK"</formula>
    </cfRule>
    <cfRule type="cellIs" dxfId="74" priority="17" operator="equal">
      <formula>"CHYBÍ ZÁZNAMY"</formula>
    </cfRule>
  </conditionalFormatting>
  <conditionalFormatting sqref="BU9 BW9">
    <cfRule type="cellIs" dxfId="73" priority="14" operator="equal">
      <formula>"akt - ok"</formula>
    </cfRule>
    <cfRule type="cellIs" dxfId="72" priority="15" operator="equal">
      <formula>"ŽÁDOST NEPODÁNA"</formula>
    </cfRule>
  </conditionalFormatting>
  <conditionalFormatting sqref="CS9">
    <cfRule type="cellIs" dxfId="71" priority="12" operator="equal">
      <formula>"OK"</formula>
    </cfRule>
    <cfRule type="cellIs" dxfId="70" priority="13" operator="equal">
      <formula>"CHYBÍ ZÁZNAMY"</formula>
    </cfRule>
  </conditionalFormatting>
  <conditionalFormatting sqref="CS9 CU9">
    <cfRule type="cellIs" dxfId="69" priority="10" operator="equal">
      <formula>"akt - ok"</formula>
    </cfRule>
    <cfRule type="cellIs" dxfId="68" priority="11" operator="equal">
      <formula>"ŽÁDOST NEPODÁNA"</formula>
    </cfRule>
  </conditionalFormatting>
  <conditionalFormatting sqref="DS9">
    <cfRule type="cellIs" dxfId="67" priority="8" operator="equal">
      <formula>"OK"</formula>
    </cfRule>
    <cfRule type="cellIs" dxfId="66" priority="9" operator="equal">
      <formula>"CHYBÍ ZÁZNAMY"</formula>
    </cfRule>
  </conditionalFormatting>
  <conditionalFormatting sqref="DS9 DU9">
    <cfRule type="cellIs" dxfId="65" priority="6" operator="equal">
      <formula>"akt - ok"</formula>
    </cfRule>
    <cfRule type="cellIs" dxfId="64" priority="7" operator="equal">
      <formula>"ŽÁDOST NEPODÁNA"</formula>
    </cfRule>
  </conditionalFormatting>
  <conditionalFormatting sqref="ER9">
    <cfRule type="cellIs" dxfId="63" priority="4" operator="equal">
      <formula>"OK"</formula>
    </cfRule>
    <cfRule type="cellIs" dxfId="62" priority="5" operator="equal">
      <formula>"CHYBÍ ZÁZNAMY"</formula>
    </cfRule>
  </conditionalFormatting>
  <conditionalFormatting sqref="DE67:DQ91 EE55:EP73">
    <cfRule type="expression" dxfId="61" priority="477">
      <formula>TODAY()&lt;=$DO$65</formula>
    </cfRule>
  </conditionalFormatting>
  <dataValidations count="1">
    <dataValidation type="list" allowBlank="1" showInputMessage="1" showErrorMessage="1" sqref="P26:P27 EH36:EH45 CJ29:CJ30 DH69:DH84 BL30:BL31 DH42:DH57 AN28:AN29 EH57:EH66" xr:uid="{00000000-0002-0000-0000-000000000000}">
      <formula1>$AE$11:$AE$12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8">
    <tabColor theme="7" tint="-0.499984740745262"/>
  </sheetPr>
  <dimension ref="A1:DF231"/>
  <sheetViews>
    <sheetView showGridLines="0" showRowColHeaders="0" workbookViewId="0">
      <selection activeCell="A5" sqref="A5"/>
    </sheetView>
  </sheetViews>
  <sheetFormatPr defaultColWidth="8.7109375" defaultRowHeight="10.199999999999999" x14ac:dyDescent="0.2"/>
  <cols>
    <col min="1" max="2" width="1.7109375" style="3" customWidth="1"/>
    <col min="3" max="3" width="18.140625" style="3" customWidth="1"/>
    <col min="4" max="4" width="70" style="3" customWidth="1"/>
    <col min="5" max="5" width="11.7109375" style="3" customWidth="1"/>
    <col min="6" max="6" width="18.140625" style="3" customWidth="1"/>
    <col min="7" max="7" width="2.42578125" style="3" customWidth="1"/>
    <col min="8" max="8" width="6.7109375" style="3" customWidth="1"/>
    <col min="9" max="9" width="2.42578125" style="20" customWidth="1"/>
    <col min="10" max="10" width="185.7109375" customWidth="1"/>
    <col min="11" max="13" width="1.7109375" customWidth="1"/>
    <col min="14" max="14" width="20" customWidth="1"/>
    <col min="15" max="15" width="8.140625" customWidth="1"/>
    <col min="16" max="16" width="0.7109375" customWidth="1"/>
    <col min="17" max="17" width="41.42578125" customWidth="1"/>
    <col min="18" max="18" width="16.7109375" customWidth="1"/>
    <col min="19" max="19" width="3.140625" customWidth="1"/>
    <col min="20" max="20" width="41.7109375" customWidth="1"/>
    <col min="21" max="21" width="16.7109375" customWidth="1"/>
    <col min="22" max="22" width="2.42578125" customWidth="1"/>
    <col min="23" max="23" width="1.7109375" customWidth="1"/>
    <col min="24" max="24" width="3.28515625" customWidth="1"/>
    <col min="25" max="27" width="6.7109375" customWidth="1"/>
    <col min="28" max="28" width="2.42578125" customWidth="1"/>
    <col min="29" max="29" width="1.7109375" hidden="1" customWidth="1"/>
    <col min="30" max="30" width="1.7109375" style="15" hidden="1" customWidth="1"/>
    <col min="31" max="31" width="11.7109375" style="18" hidden="1" customWidth="1"/>
    <col min="32" max="32" width="1.7109375" style="16" hidden="1" customWidth="1"/>
    <col min="33" max="33" width="1.7109375" hidden="1" customWidth="1"/>
    <col min="34" max="34" width="185.7109375" customWidth="1"/>
    <col min="35" max="37" width="1.7109375" customWidth="1"/>
    <col min="38" max="38" width="20" customWidth="1"/>
    <col min="39" max="39" width="8.140625" customWidth="1"/>
    <col min="40" max="40" width="0.7109375" customWidth="1"/>
    <col min="41" max="41" width="38.140625" customWidth="1"/>
    <col min="42" max="42" width="16.7109375" customWidth="1"/>
    <col min="43" max="43" width="3.140625" customWidth="1"/>
    <col min="44" max="44" width="41.7109375" customWidth="1"/>
    <col min="45" max="45" width="16.7109375" customWidth="1"/>
    <col min="46" max="46" width="2.42578125" customWidth="1"/>
    <col min="47" max="47" width="1.7109375" customWidth="1"/>
    <col min="48" max="48" width="3.28515625" customWidth="1"/>
    <col min="49" max="51" width="6.7109375" customWidth="1"/>
    <col min="52" max="52" width="2.42578125" customWidth="1"/>
    <col min="53" max="53" width="1.7109375" hidden="1" customWidth="1"/>
    <col min="54" max="54" width="1.7109375" style="15" hidden="1" customWidth="1"/>
    <col min="55" max="55" width="11.7109375" style="18" hidden="1" customWidth="1"/>
    <col min="56" max="56" width="1.7109375" style="16" hidden="1" customWidth="1"/>
    <col min="57" max="57" width="1.7109375" hidden="1" customWidth="1"/>
    <col min="58" max="58" width="185.7109375" customWidth="1"/>
    <col min="59" max="61" width="1.7109375" customWidth="1"/>
    <col min="62" max="62" width="20" customWidth="1"/>
    <col min="63" max="64" width="6.7109375" customWidth="1"/>
    <col min="65" max="65" width="13.140625" customWidth="1"/>
    <col min="66" max="67" width="16.7109375" customWidth="1"/>
    <col min="68" max="68" width="5.85546875" customWidth="1"/>
    <col min="69" max="69" width="6.7109375" customWidth="1"/>
    <col min="70" max="71" width="16.7109375" customWidth="1"/>
    <col min="72" max="72" width="13.28515625" customWidth="1"/>
    <col min="73" max="73" width="2.42578125" customWidth="1"/>
    <col min="74" max="74" width="1.7109375" customWidth="1"/>
    <col min="75" max="75" width="3.28515625" customWidth="1"/>
    <col min="76" max="78" width="6.7109375" customWidth="1"/>
    <col min="79" max="79" width="2.42578125" customWidth="1"/>
    <col min="80" max="80" width="1.7109375" hidden="1" customWidth="1"/>
    <col min="81" max="81" width="1.7109375" style="15" hidden="1" customWidth="1"/>
    <col min="82" max="82" width="11.7109375" style="18" hidden="1" customWidth="1"/>
    <col min="83" max="83" width="1.7109375" style="16" hidden="1" customWidth="1"/>
    <col min="84" max="84" width="1.7109375" hidden="1" customWidth="1"/>
    <col min="85" max="85" width="185.7109375" customWidth="1"/>
    <col min="86" max="88" width="1.7109375" customWidth="1"/>
    <col min="89" max="89" width="20" customWidth="1"/>
    <col min="90" max="90" width="6.42578125" customWidth="1"/>
    <col min="91" max="91" width="0.7109375" customWidth="1"/>
    <col min="92" max="92" width="38.140625" customWidth="1"/>
    <col min="93" max="93" width="16.7109375" customWidth="1"/>
    <col min="94" max="94" width="3.140625" customWidth="1"/>
    <col min="95" max="95" width="16.42578125" customWidth="1"/>
    <col min="96" max="96" width="16.7109375" customWidth="1"/>
    <col min="97" max="97" width="2.42578125" customWidth="1"/>
    <col min="98" max="98" width="1.7109375" customWidth="1"/>
    <col min="99" max="99" width="3.28515625" customWidth="1"/>
    <col min="100" max="102" width="6.7109375" customWidth="1"/>
    <col min="103" max="103" width="2.42578125" customWidth="1"/>
    <col min="104" max="104" width="1.7109375" hidden="1" customWidth="1"/>
    <col min="105" max="105" width="1.7109375" style="15" hidden="1" customWidth="1"/>
    <col min="106" max="108" width="11.7109375" style="18" hidden="1" customWidth="1"/>
    <col min="109" max="109" width="8.7109375" hidden="1" customWidth="1"/>
    <col min="110" max="110" width="1.7109375" style="16" hidden="1" customWidth="1"/>
    <col min="111" max="111" width="0" hidden="1" customWidth="1"/>
  </cols>
  <sheetData>
    <row r="1" spans="1:110" s="4" customFormat="1" ht="7.5" customHeight="1" x14ac:dyDescent="0.2">
      <c r="AD1" s="9"/>
      <c r="AE1" s="52"/>
      <c r="AF1" s="10"/>
      <c r="BB1" s="9"/>
      <c r="BC1" s="52"/>
      <c r="BD1" s="10"/>
      <c r="CC1" s="9"/>
      <c r="CD1" s="52"/>
      <c r="CE1" s="10"/>
      <c r="DA1" s="9"/>
      <c r="DB1" s="52"/>
      <c r="DC1" s="52"/>
      <c r="DD1" s="52"/>
      <c r="DF1" s="10"/>
    </row>
    <row r="2" spans="1:110" s="2" customFormat="1" ht="18" customHeight="1" x14ac:dyDescent="0.2">
      <c r="B2" s="7" t="s">
        <v>3</v>
      </c>
      <c r="D2" s="7"/>
      <c r="E2" s="7"/>
      <c r="F2" s="7"/>
      <c r="G2" s="7"/>
      <c r="H2" s="7"/>
      <c r="L2" s="7" t="s">
        <v>3</v>
      </c>
      <c r="AD2" s="11"/>
      <c r="AE2" s="53"/>
      <c r="AF2" s="12"/>
      <c r="AJ2" s="7" t="s">
        <v>3</v>
      </c>
      <c r="BB2" s="11"/>
      <c r="BC2" s="53"/>
      <c r="BD2" s="12"/>
      <c r="BH2" s="7" t="s">
        <v>3</v>
      </c>
      <c r="CC2" s="11"/>
      <c r="CD2" s="53"/>
      <c r="CE2" s="12"/>
      <c r="CI2" s="7" t="s">
        <v>3</v>
      </c>
      <c r="DA2" s="11"/>
      <c r="DB2" s="53"/>
      <c r="DC2" s="53"/>
      <c r="DD2" s="53"/>
      <c r="DF2" s="12"/>
    </row>
    <row r="3" spans="1:110" s="5" customFormat="1" ht="7.5" customHeight="1" x14ac:dyDescent="0.2">
      <c r="AD3" s="13"/>
      <c r="AE3" s="54"/>
      <c r="AF3" s="14"/>
      <c r="BB3" s="13"/>
      <c r="BC3" s="54"/>
      <c r="BD3" s="14"/>
      <c r="CC3" s="13"/>
      <c r="CD3" s="54"/>
      <c r="CE3" s="14"/>
      <c r="DA3" s="13"/>
      <c r="DB3" s="54"/>
      <c r="DC3" s="54"/>
      <c r="DD3" s="54"/>
      <c r="DF3" s="14"/>
    </row>
    <row r="4" spans="1:110" s="65" customFormat="1" ht="3.75" customHeight="1" x14ac:dyDescent="0.2">
      <c r="DA4" s="66"/>
    </row>
    <row r="5" spans="1:110" s="65" customFormat="1" ht="18.75" customHeight="1" x14ac:dyDescent="0.2">
      <c r="A5" s="72"/>
      <c r="C5" s="71" t="s">
        <v>4</v>
      </c>
      <c r="K5" s="378" t="s">
        <v>18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I5" s="378" t="s">
        <v>19</v>
      </c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G5" s="378" t="s">
        <v>20</v>
      </c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H5" s="378" t="s">
        <v>21</v>
      </c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DA5" s="66"/>
    </row>
    <row r="6" spans="1:110" s="67" customFormat="1" ht="3.75" customHeight="1" x14ac:dyDescent="0.2">
      <c r="R6" s="68"/>
      <c r="AP6" s="68"/>
      <c r="CP6" s="68"/>
      <c r="DA6" s="69"/>
    </row>
    <row r="7" spans="1:110" ht="15" customHeight="1" x14ac:dyDescent="0.2"/>
    <row r="8" spans="1:110" ht="22.5" customHeight="1" x14ac:dyDescent="0.35">
      <c r="B8" s="76"/>
      <c r="C8" s="382" t="s">
        <v>38</v>
      </c>
      <c r="D8" s="382"/>
      <c r="E8" s="382"/>
      <c r="F8" s="382"/>
      <c r="G8" s="60"/>
      <c r="H8" s="58"/>
      <c r="L8" s="55"/>
      <c r="M8" s="57" t="s">
        <v>35</v>
      </c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J8" s="56"/>
      <c r="AK8" s="57" t="s">
        <v>36</v>
      </c>
      <c r="AL8" s="8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BH8" s="46"/>
      <c r="BI8" s="57" t="s">
        <v>37</v>
      </c>
      <c r="BJ8" s="8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I8" s="303"/>
      <c r="CJ8" s="57" t="s">
        <v>212</v>
      </c>
      <c r="CK8" s="8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10" x14ac:dyDescent="0.2">
      <c r="Y9" s="314" t="str">
        <f>IF(O29="","ŽÁDOST NEPODÁNA",IF(SUM(Y29:Z30)&lt;&gt;2,"CHYBÍ ZÁZNAMY","OK"))</f>
        <v>ŽÁDOST NEPODÁNA</v>
      </c>
      <c r="Z9" s="314"/>
      <c r="AA9" s="280"/>
      <c r="AW9" s="314" t="str">
        <f>IF(AM27="","ŽÁDOST NEPODÁNA",IF(SUM(AW27:AX28)&lt;&gt;2,"CHYBÍ ZÁZNAMY","OK"))</f>
        <v>ŽÁDOST NEPODÁNA</v>
      </c>
      <c r="AX9" s="314"/>
      <c r="AY9" s="280"/>
      <c r="BX9" s="314" t="str">
        <f>IF(SUM(BX31:BX47)=-1,"ŽÁDOST NEPODÁNA",IF(MIN(BY31:BY47)=-1,"CHYBÍ ZÁZNAMY",IF(COUNTIF(BK44,"ano")&gt;0,"AKT - OK","OK")))</f>
        <v>ŽÁDOST NEPODÁNA</v>
      </c>
      <c r="BY9" s="314"/>
      <c r="BZ9" s="280"/>
      <c r="CV9" s="314" t="str">
        <f>IF(SUM(CV32:CV80)=-1,"ŽÁDOST NEPODÁNA",IF(MIN(CW32:CW80)=-1,"CHYBÍ ZÁZNAMY","OK"))</f>
        <v>ŽÁDOST NEPODÁNA</v>
      </c>
      <c r="CW9" s="314"/>
      <c r="CX9" s="280"/>
    </row>
    <row r="10" spans="1:110" ht="12" customHeight="1" x14ac:dyDescent="0.25">
      <c r="C10" s="366" t="str">
        <f>D_1</f>
        <v>PŘÍSPĚVEK 1 &gt;</v>
      </c>
      <c r="D10" s="459" t="str">
        <f>M8</f>
        <v>B1 - Projekt výchovy a vzdělávání mladých funkcionářů</v>
      </c>
      <c r="E10" s="370" t="str">
        <f>Y9</f>
        <v>ŽÁDOST NEPODÁNA</v>
      </c>
      <c r="F10" s="356">
        <f>IF(E10="ok",R29,0)</f>
        <v>0</v>
      </c>
      <c r="H10" s="358"/>
      <c r="M10" s="379" t="s">
        <v>14</v>
      </c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73"/>
      <c r="Y10" s="315"/>
      <c r="Z10" s="315"/>
      <c r="AK10" s="379" t="s">
        <v>14</v>
      </c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73"/>
      <c r="AW10" s="315"/>
      <c r="AX10" s="315"/>
      <c r="BI10" s="379" t="s">
        <v>14</v>
      </c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73"/>
      <c r="BX10" s="315"/>
      <c r="BY10" s="315"/>
      <c r="CJ10" s="379" t="s">
        <v>14</v>
      </c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73"/>
      <c r="CV10" s="315"/>
      <c r="CW10" s="315"/>
    </row>
    <row r="11" spans="1:110" ht="12" customHeight="1" x14ac:dyDescent="0.2">
      <c r="C11" s="366"/>
      <c r="D11" s="460"/>
      <c r="E11" s="370"/>
      <c r="F11" s="357"/>
      <c r="H11" s="358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74"/>
      <c r="AE11" s="17"/>
      <c r="AK11" s="26"/>
      <c r="AL11" s="27"/>
      <c r="AM11" s="27"/>
      <c r="AN11" s="27"/>
      <c r="AO11" s="27"/>
      <c r="AP11" s="27"/>
      <c r="AQ11" s="27"/>
      <c r="AR11" s="27"/>
      <c r="AS11" s="27"/>
      <c r="AT11" s="27"/>
      <c r="AU11" s="28"/>
      <c r="AV11" s="74"/>
      <c r="BC11" s="17"/>
      <c r="BI11" s="26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8"/>
      <c r="BW11" s="74"/>
      <c r="CD11" s="17"/>
      <c r="CJ11" s="26"/>
      <c r="CK11" s="27"/>
      <c r="CL11" s="27"/>
      <c r="CM11" s="27"/>
      <c r="CN11" s="27"/>
      <c r="CO11" s="27"/>
      <c r="CP11" s="27"/>
      <c r="CQ11" s="27"/>
      <c r="CR11" s="27"/>
      <c r="CS11" s="27"/>
      <c r="CT11" s="28"/>
      <c r="CU11" s="74"/>
    </row>
    <row r="12" spans="1:110" ht="12" customHeight="1" x14ac:dyDescent="0.2">
      <c r="C12" s="366" t="str">
        <f>D_2</f>
        <v>PŘÍSPĚVEK 2 &gt;</v>
      </c>
      <c r="D12" s="457" t="str">
        <f>AK8</f>
        <v>B2 - Pracovník pro regionální rozvoj a vznik nových středisek</v>
      </c>
      <c r="E12" s="369" t="str">
        <f>AW9</f>
        <v>ŽÁDOST NEPODÁNA</v>
      </c>
      <c r="F12" s="356">
        <f>IF(E12="ok",AP27,0)</f>
        <v>0</v>
      </c>
      <c r="H12" s="358"/>
      <c r="M12" s="29"/>
      <c r="N12" s="329" t="s">
        <v>5</v>
      </c>
      <c r="O12" s="387" t="s">
        <v>62</v>
      </c>
      <c r="P12" s="388"/>
      <c r="Q12" s="388"/>
      <c r="R12" s="388"/>
      <c r="S12" s="388"/>
      <c r="T12" s="388"/>
      <c r="U12" s="389"/>
      <c r="V12" s="25"/>
      <c r="W12" s="30"/>
      <c r="X12" s="74"/>
      <c r="AE12" s="17" t="s">
        <v>7</v>
      </c>
      <c r="AK12" s="29"/>
      <c r="AL12" s="329" t="s">
        <v>5</v>
      </c>
      <c r="AM12" s="387" t="s">
        <v>26</v>
      </c>
      <c r="AN12" s="388"/>
      <c r="AO12" s="388"/>
      <c r="AP12" s="388"/>
      <c r="AQ12" s="388"/>
      <c r="AR12" s="388"/>
      <c r="AS12" s="389"/>
      <c r="AT12" s="25"/>
      <c r="AU12" s="30"/>
      <c r="AV12" s="74"/>
      <c r="BC12" s="17" t="s">
        <v>7</v>
      </c>
      <c r="BI12" s="29"/>
      <c r="BJ12" s="329" t="s">
        <v>5</v>
      </c>
      <c r="BK12" s="387" t="s">
        <v>169</v>
      </c>
      <c r="BL12" s="388"/>
      <c r="BM12" s="388"/>
      <c r="BN12" s="388"/>
      <c r="BO12" s="388"/>
      <c r="BP12" s="388"/>
      <c r="BQ12" s="388"/>
      <c r="BR12" s="388"/>
      <c r="BS12" s="388"/>
      <c r="BT12" s="389"/>
      <c r="BU12" s="25"/>
      <c r="BV12" s="30"/>
      <c r="BW12" s="74"/>
      <c r="CD12" s="17" t="s">
        <v>7</v>
      </c>
      <c r="CJ12" s="29"/>
      <c r="CK12" s="339" t="s">
        <v>5</v>
      </c>
      <c r="CL12" s="387" t="s">
        <v>213</v>
      </c>
      <c r="CM12" s="388"/>
      <c r="CN12" s="388"/>
      <c r="CO12" s="388"/>
      <c r="CP12" s="388"/>
      <c r="CQ12" s="388"/>
      <c r="CR12" s="389"/>
      <c r="CS12" s="25"/>
      <c r="CT12" s="30"/>
      <c r="CU12" s="74"/>
    </row>
    <row r="13" spans="1:110" ht="12" customHeight="1" x14ac:dyDescent="0.2">
      <c r="C13" s="366"/>
      <c r="D13" s="458"/>
      <c r="E13" s="370"/>
      <c r="F13" s="357"/>
      <c r="H13" s="358"/>
      <c r="M13" s="29"/>
      <c r="N13" s="329"/>
      <c r="O13" s="390"/>
      <c r="P13" s="391"/>
      <c r="Q13" s="391"/>
      <c r="R13" s="391"/>
      <c r="S13" s="391"/>
      <c r="T13" s="391"/>
      <c r="U13" s="392"/>
      <c r="V13" s="25"/>
      <c r="W13" s="30"/>
      <c r="X13" s="74"/>
      <c r="AK13" s="29"/>
      <c r="AL13" s="329"/>
      <c r="AM13" s="390"/>
      <c r="AN13" s="391"/>
      <c r="AO13" s="391"/>
      <c r="AP13" s="391"/>
      <c r="AQ13" s="391"/>
      <c r="AR13" s="391"/>
      <c r="AS13" s="392"/>
      <c r="AT13" s="25"/>
      <c r="AU13" s="30"/>
      <c r="AV13" s="74"/>
      <c r="BI13" s="29"/>
      <c r="BJ13" s="329"/>
      <c r="BK13" s="390"/>
      <c r="BL13" s="391"/>
      <c r="BM13" s="391"/>
      <c r="BN13" s="391"/>
      <c r="BO13" s="391"/>
      <c r="BP13" s="391"/>
      <c r="BQ13" s="391"/>
      <c r="BR13" s="391"/>
      <c r="BS13" s="391"/>
      <c r="BT13" s="392"/>
      <c r="BU13" s="25"/>
      <c r="BV13" s="30"/>
      <c r="BW13" s="74"/>
      <c r="CJ13" s="29"/>
      <c r="CK13" s="339"/>
      <c r="CL13" s="390"/>
      <c r="CM13" s="391"/>
      <c r="CN13" s="391"/>
      <c r="CO13" s="391"/>
      <c r="CP13" s="391"/>
      <c r="CQ13" s="391"/>
      <c r="CR13" s="392"/>
      <c r="CS13" s="25"/>
      <c r="CT13" s="30"/>
      <c r="CU13" s="74"/>
    </row>
    <row r="14" spans="1:110" ht="12" customHeight="1" x14ac:dyDescent="0.2">
      <c r="C14" s="366" t="str">
        <f>D_3</f>
        <v>PŘÍSPĚVEK 3 &gt;</v>
      </c>
      <c r="D14" s="464" t="str">
        <f>BI8</f>
        <v>B3 - Činnost krajských a regionálních výběrů RSHb</v>
      </c>
      <c r="E14" s="369" t="str">
        <f>BX9</f>
        <v>ŽÁDOST NEPODÁNA</v>
      </c>
      <c r="F14" s="356">
        <f>IF(E14="ok",BS34,0)</f>
        <v>0</v>
      </c>
      <c r="H14" s="358"/>
      <c r="M14" s="29"/>
      <c r="N14" s="329"/>
      <c r="O14" s="393"/>
      <c r="P14" s="394"/>
      <c r="Q14" s="394"/>
      <c r="R14" s="394"/>
      <c r="S14" s="394"/>
      <c r="T14" s="394"/>
      <c r="U14" s="395"/>
      <c r="V14" s="25"/>
      <c r="W14" s="30"/>
      <c r="X14" s="74"/>
      <c r="AK14" s="29"/>
      <c r="AL14" s="329"/>
      <c r="AM14" s="393"/>
      <c r="AN14" s="394"/>
      <c r="AO14" s="394"/>
      <c r="AP14" s="394"/>
      <c r="AQ14" s="394"/>
      <c r="AR14" s="394"/>
      <c r="AS14" s="395"/>
      <c r="AT14" s="25"/>
      <c r="AU14" s="30"/>
      <c r="AV14" s="74"/>
      <c r="BI14" s="29"/>
      <c r="BJ14" s="329"/>
      <c r="BK14" s="393"/>
      <c r="BL14" s="394"/>
      <c r="BM14" s="394"/>
      <c r="BN14" s="394"/>
      <c r="BO14" s="394"/>
      <c r="BP14" s="394"/>
      <c r="BQ14" s="394"/>
      <c r="BR14" s="394"/>
      <c r="BS14" s="394"/>
      <c r="BT14" s="395"/>
      <c r="BU14" s="25"/>
      <c r="BV14" s="30"/>
      <c r="BW14" s="74"/>
      <c r="CJ14" s="29"/>
      <c r="CK14" s="339"/>
      <c r="CL14" s="390"/>
      <c r="CM14" s="391"/>
      <c r="CN14" s="391"/>
      <c r="CO14" s="391"/>
      <c r="CP14" s="391"/>
      <c r="CQ14" s="391"/>
      <c r="CR14" s="392"/>
      <c r="CS14" s="25"/>
      <c r="CT14" s="30"/>
      <c r="CU14" s="74"/>
    </row>
    <row r="15" spans="1:110" ht="12" customHeight="1" x14ac:dyDescent="0.2">
      <c r="C15" s="366"/>
      <c r="D15" s="465"/>
      <c r="E15" s="370"/>
      <c r="F15" s="357"/>
      <c r="H15" s="358"/>
      <c r="M15" s="29"/>
      <c r="N15" s="80"/>
      <c r="O15" s="3"/>
      <c r="P15" s="3"/>
      <c r="Q15" s="3"/>
      <c r="R15" s="3"/>
      <c r="S15" s="3"/>
      <c r="T15" s="3"/>
      <c r="U15" s="3"/>
      <c r="V15" s="25"/>
      <c r="W15" s="30"/>
      <c r="X15" s="74"/>
      <c r="AK15" s="29"/>
      <c r="AL15" s="3"/>
      <c r="AM15" s="3"/>
      <c r="AN15" s="3"/>
      <c r="AO15" s="3"/>
      <c r="AP15" s="3"/>
      <c r="AQ15" s="3"/>
      <c r="AR15" s="3"/>
      <c r="AS15" s="3"/>
      <c r="AT15" s="25"/>
      <c r="AU15" s="30"/>
      <c r="BI15" s="29"/>
      <c r="BJ15" s="80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0"/>
      <c r="CJ15" s="29"/>
      <c r="CK15" s="339"/>
      <c r="CL15" s="390"/>
      <c r="CM15" s="391"/>
      <c r="CN15" s="391"/>
      <c r="CO15" s="391"/>
      <c r="CP15" s="391"/>
      <c r="CQ15" s="391"/>
      <c r="CR15" s="392"/>
      <c r="CS15" s="25"/>
      <c r="CT15" s="30"/>
      <c r="CU15" s="74"/>
      <c r="DB15" s="78">
        <v>1</v>
      </c>
      <c r="DC15" s="302"/>
      <c r="DD15" s="302"/>
    </row>
    <row r="16" spans="1:110" ht="12" customHeight="1" x14ac:dyDescent="0.2">
      <c r="C16" s="366" t="str">
        <f>D_4</f>
        <v>PŘÍSPĚVEK 4 &gt;</v>
      </c>
      <c r="D16" s="461" t="str">
        <f>CJ8</f>
        <v>B4 - Projekty rozvoje regionálního prostředí</v>
      </c>
      <c r="E16" s="369" t="str">
        <f>CV9</f>
        <v>ŽÁDOST NEPODÁNA</v>
      </c>
      <c r="F16" s="356">
        <f>IF(E16&lt;&gt;"OK",0,IF(CQ32="",0,CQ32))</f>
        <v>0</v>
      </c>
      <c r="H16" s="358"/>
      <c r="M16" s="29"/>
      <c r="N16" s="455" t="s">
        <v>40</v>
      </c>
      <c r="O16" s="320" t="s">
        <v>61</v>
      </c>
      <c r="P16" s="321"/>
      <c r="Q16" s="321"/>
      <c r="R16" s="321"/>
      <c r="S16" s="321"/>
      <c r="T16" s="321"/>
      <c r="U16" s="322"/>
      <c r="V16" s="25"/>
      <c r="W16" s="30"/>
      <c r="AK16" s="29"/>
      <c r="AL16" s="329" t="s">
        <v>40</v>
      </c>
      <c r="AM16" s="320" t="s">
        <v>63</v>
      </c>
      <c r="AN16" s="321"/>
      <c r="AO16" s="321"/>
      <c r="AP16" s="321"/>
      <c r="AQ16" s="321"/>
      <c r="AR16" s="321"/>
      <c r="AS16" s="322"/>
      <c r="AT16" s="25"/>
      <c r="AU16" s="30"/>
      <c r="BI16" s="29"/>
      <c r="BJ16" s="455" t="s">
        <v>40</v>
      </c>
      <c r="BK16" s="320" t="s">
        <v>65</v>
      </c>
      <c r="BL16" s="321"/>
      <c r="BM16" s="321"/>
      <c r="BN16" s="321"/>
      <c r="BO16" s="321"/>
      <c r="BP16" s="321"/>
      <c r="BQ16" s="321"/>
      <c r="BR16" s="321"/>
      <c r="BS16" s="321"/>
      <c r="BT16" s="322"/>
      <c r="BU16" s="25"/>
      <c r="BV16" s="30"/>
      <c r="CJ16" s="29"/>
      <c r="CK16" s="339"/>
      <c r="CL16" s="393"/>
      <c r="CM16" s="394"/>
      <c r="CN16" s="394"/>
      <c r="CO16" s="394"/>
      <c r="CP16" s="394"/>
      <c r="CQ16" s="394"/>
      <c r="CR16" s="395"/>
      <c r="CS16" s="25"/>
      <c r="CT16" s="30"/>
      <c r="DB16" s="78">
        <v>2</v>
      </c>
      <c r="DC16" s="302"/>
      <c r="DD16" s="302"/>
    </row>
    <row r="17" spans="2:108" ht="12" customHeight="1" x14ac:dyDescent="0.2">
      <c r="C17" s="366"/>
      <c r="D17" s="462"/>
      <c r="E17" s="370"/>
      <c r="F17" s="357"/>
      <c r="H17" s="358"/>
      <c r="M17" s="29"/>
      <c r="N17" s="455"/>
      <c r="O17" s="323"/>
      <c r="P17" s="324"/>
      <c r="Q17" s="324"/>
      <c r="R17" s="324"/>
      <c r="S17" s="324"/>
      <c r="T17" s="324"/>
      <c r="U17" s="325"/>
      <c r="V17" s="25"/>
      <c r="W17" s="30"/>
      <c r="AK17" s="29"/>
      <c r="AL17" s="329"/>
      <c r="AM17" s="323"/>
      <c r="AN17" s="324"/>
      <c r="AO17" s="324"/>
      <c r="AP17" s="324"/>
      <c r="AQ17" s="324"/>
      <c r="AR17" s="324"/>
      <c r="AS17" s="325"/>
      <c r="AT17" s="25"/>
      <c r="AU17" s="30"/>
      <c r="BI17" s="29"/>
      <c r="BJ17" s="455"/>
      <c r="BK17" s="323"/>
      <c r="BL17" s="324"/>
      <c r="BM17" s="324"/>
      <c r="BN17" s="324"/>
      <c r="BO17" s="324"/>
      <c r="BP17" s="324"/>
      <c r="BQ17" s="324"/>
      <c r="BR17" s="324"/>
      <c r="BS17" s="324"/>
      <c r="BT17" s="325"/>
      <c r="BU17" s="25"/>
      <c r="BV17" s="30"/>
      <c r="CJ17" s="29"/>
      <c r="CK17" s="80"/>
      <c r="CL17" s="80"/>
      <c r="CM17" s="80"/>
      <c r="CN17" s="80"/>
      <c r="CO17" s="80"/>
      <c r="CP17" s="80"/>
      <c r="CQ17" s="80"/>
      <c r="CR17" s="80"/>
      <c r="CS17" s="80"/>
      <c r="CT17" s="30"/>
      <c r="DB17" s="78">
        <v>3</v>
      </c>
      <c r="DC17" s="302"/>
      <c r="DD17" s="302"/>
    </row>
    <row r="18" spans="2:108" ht="12" customHeight="1" x14ac:dyDescent="0.2">
      <c r="H18" s="358"/>
      <c r="M18" s="29"/>
      <c r="N18" s="455"/>
      <c r="O18" s="323"/>
      <c r="P18" s="324"/>
      <c r="Q18" s="324"/>
      <c r="R18" s="324"/>
      <c r="S18" s="324"/>
      <c r="T18" s="324"/>
      <c r="U18" s="325"/>
      <c r="V18" s="25"/>
      <c r="W18" s="30"/>
      <c r="AK18" s="29"/>
      <c r="AL18" s="329"/>
      <c r="AM18" s="326"/>
      <c r="AN18" s="327"/>
      <c r="AO18" s="327"/>
      <c r="AP18" s="327"/>
      <c r="AQ18" s="327"/>
      <c r="AR18" s="327"/>
      <c r="AS18" s="328"/>
      <c r="AT18" s="25"/>
      <c r="AU18" s="30"/>
      <c r="BI18" s="29"/>
      <c r="BJ18" s="455"/>
      <c r="BK18" s="323"/>
      <c r="BL18" s="324"/>
      <c r="BM18" s="324"/>
      <c r="BN18" s="324"/>
      <c r="BO18" s="324"/>
      <c r="BP18" s="324"/>
      <c r="BQ18" s="324"/>
      <c r="BR18" s="324"/>
      <c r="BS18" s="324"/>
      <c r="BT18" s="325"/>
      <c r="BU18" s="25"/>
      <c r="BV18" s="30"/>
      <c r="CJ18" s="29"/>
      <c r="CK18" s="339" t="s">
        <v>40</v>
      </c>
      <c r="CL18" s="320" t="s">
        <v>64</v>
      </c>
      <c r="CM18" s="321"/>
      <c r="CN18" s="321"/>
      <c r="CO18" s="321"/>
      <c r="CP18" s="321"/>
      <c r="CQ18" s="321"/>
      <c r="CR18" s="322"/>
      <c r="CS18" s="25"/>
      <c r="CT18" s="30"/>
      <c r="DB18" s="78">
        <v>4</v>
      </c>
      <c r="DC18" s="302"/>
      <c r="DD18" s="302"/>
    </row>
    <row r="19" spans="2:108" ht="12" customHeight="1" x14ac:dyDescent="0.2">
      <c r="D19" s="466" t="s">
        <v>39</v>
      </c>
      <c r="E19" s="467"/>
      <c r="F19" s="356">
        <f>SUM(F10:F17)</f>
        <v>0</v>
      </c>
      <c r="H19" s="358"/>
      <c r="M19" s="29"/>
      <c r="N19" s="455"/>
      <c r="O19" s="323"/>
      <c r="P19" s="324"/>
      <c r="Q19" s="324"/>
      <c r="R19" s="324"/>
      <c r="S19" s="324"/>
      <c r="T19" s="324"/>
      <c r="U19" s="325"/>
      <c r="V19" s="25"/>
      <c r="W19" s="30"/>
      <c r="AK19" s="29"/>
      <c r="AL19" s="3"/>
      <c r="AM19" s="3"/>
      <c r="AN19" s="3"/>
      <c r="AO19" s="3"/>
      <c r="AP19" s="3"/>
      <c r="AQ19" s="3"/>
      <c r="AR19" s="3"/>
      <c r="AS19" s="3"/>
      <c r="AT19" s="25"/>
      <c r="AU19" s="30"/>
      <c r="BI19" s="29"/>
      <c r="BJ19" s="455"/>
      <c r="BK19" s="323"/>
      <c r="BL19" s="324"/>
      <c r="BM19" s="324"/>
      <c r="BN19" s="324"/>
      <c r="BO19" s="324"/>
      <c r="BP19" s="324"/>
      <c r="BQ19" s="324"/>
      <c r="BR19" s="324"/>
      <c r="BS19" s="324"/>
      <c r="BT19" s="325"/>
      <c r="BU19" s="25"/>
      <c r="BV19" s="30"/>
      <c r="CJ19" s="29"/>
      <c r="CK19" s="339"/>
      <c r="CL19" s="323"/>
      <c r="CM19" s="324"/>
      <c r="CN19" s="324"/>
      <c r="CO19" s="324"/>
      <c r="CP19" s="324"/>
      <c r="CQ19" s="324"/>
      <c r="CR19" s="325"/>
      <c r="CS19" s="25"/>
      <c r="CT19" s="30"/>
      <c r="DB19" s="78">
        <v>5</v>
      </c>
      <c r="DC19" s="302"/>
      <c r="DD19" s="302"/>
    </row>
    <row r="20" spans="2:108" ht="12" customHeight="1" x14ac:dyDescent="0.2">
      <c r="D20" s="468"/>
      <c r="E20" s="469"/>
      <c r="F20" s="357"/>
      <c r="H20" s="358"/>
      <c r="M20" s="29"/>
      <c r="N20" s="455"/>
      <c r="O20" s="326"/>
      <c r="P20" s="327"/>
      <c r="Q20" s="327"/>
      <c r="R20" s="327"/>
      <c r="S20" s="327"/>
      <c r="T20" s="327"/>
      <c r="U20" s="328"/>
      <c r="V20" s="25"/>
      <c r="W20" s="30"/>
      <c r="AK20" s="29"/>
      <c r="AL20" s="339" t="s">
        <v>6</v>
      </c>
      <c r="AM20" s="339"/>
      <c r="AN20" s="273"/>
      <c r="AO20" s="3"/>
      <c r="AP20" s="336">
        <v>16000</v>
      </c>
      <c r="AQ20" s="442" t="s">
        <v>9</v>
      </c>
      <c r="AR20" s="338"/>
      <c r="AS20" s="371" t="str">
        <f>IF(AM27="ano",SUM(AP20-AP27),"")</f>
        <v/>
      </c>
      <c r="AT20" s="274"/>
      <c r="AU20" s="30"/>
      <c r="BI20" s="29"/>
      <c r="BJ20" s="455"/>
      <c r="BK20" s="323"/>
      <c r="BL20" s="324"/>
      <c r="BM20" s="324"/>
      <c r="BN20" s="324"/>
      <c r="BO20" s="324"/>
      <c r="BP20" s="324"/>
      <c r="BQ20" s="324"/>
      <c r="BR20" s="324"/>
      <c r="BS20" s="324"/>
      <c r="BT20" s="325"/>
      <c r="BU20" s="25"/>
      <c r="BV20" s="30"/>
      <c r="CJ20" s="29"/>
      <c r="CK20" s="339"/>
      <c r="CL20" s="323"/>
      <c r="CM20" s="324"/>
      <c r="CN20" s="324"/>
      <c r="CO20" s="324"/>
      <c r="CP20" s="324"/>
      <c r="CQ20" s="324"/>
      <c r="CR20" s="325"/>
      <c r="CS20" s="25"/>
      <c r="CT20" s="30"/>
      <c r="DB20" s="78">
        <v>6</v>
      </c>
      <c r="DC20" s="302"/>
      <c r="DD20" s="302"/>
    </row>
    <row r="21" spans="2:108" ht="12" customHeight="1" x14ac:dyDescent="0.2">
      <c r="H21" s="358"/>
      <c r="M21" s="29"/>
      <c r="N21" s="81"/>
      <c r="O21" s="25"/>
      <c r="P21" s="25"/>
      <c r="Q21" s="25"/>
      <c r="R21" s="25"/>
      <c r="S21" s="25"/>
      <c r="T21" s="25"/>
      <c r="U21" s="25"/>
      <c r="V21" s="25"/>
      <c r="W21" s="30"/>
      <c r="AK21" s="29"/>
      <c r="AL21" s="339"/>
      <c r="AM21" s="339"/>
      <c r="AN21" s="273"/>
      <c r="AO21" s="3"/>
      <c r="AP21" s="337"/>
      <c r="AQ21" s="442"/>
      <c r="AR21" s="338"/>
      <c r="AS21" s="372"/>
      <c r="AT21" s="274"/>
      <c r="AU21" s="30"/>
      <c r="BI21" s="29"/>
      <c r="BJ21" s="455"/>
      <c r="BK21" s="323"/>
      <c r="BL21" s="324"/>
      <c r="BM21" s="324"/>
      <c r="BN21" s="324"/>
      <c r="BO21" s="324"/>
      <c r="BP21" s="324"/>
      <c r="BQ21" s="324"/>
      <c r="BR21" s="324"/>
      <c r="BS21" s="324"/>
      <c r="BT21" s="325"/>
      <c r="BU21" s="25"/>
      <c r="BV21" s="30"/>
      <c r="CJ21" s="29"/>
      <c r="CK21" s="339"/>
      <c r="CL21" s="323"/>
      <c r="CM21" s="324"/>
      <c r="CN21" s="324"/>
      <c r="CO21" s="324"/>
      <c r="CP21" s="324"/>
      <c r="CQ21" s="324"/>
      <c r="CR21" s="325"/>
      <c r="CS21" s="25"/>
      <c r="CT21" s="30"/>
      <c r="DB21" s="78">
        <v>7</v>
      </c>
      <c r="DC21" s="302"/>
      <c r="DD21" s="302"/>
    </row>
    <row r="22" spans="2:108" ht="12" customHeight="1" x14ac:dyDescent="0.2">
      <c r="H22" s="358"/>
      <c r="M22" s="29"/>
      <c r="N22" s="339" t="s">
        <v>6</v>
      </c>
      <c r="O22" s="339"/>
      <c r="P22" s="64"/>
      <c r="Q22" s="3"/>
      <c r="R22" s="336">
        <v>15000</v>
      </c>
      <c r="S22" s="442" t="s">
        <v>9</v>
      </c>
      <c r="T22" s="338"/>
      <c r="U22" s="371" t="str">
        <f>IF(O29="ano",SUM(R22-R29),"")</f>
        <v/>
      </c>
      <c r="V22" s="25"/>
      <c r="W22" s="30"/>
      <c r="AK22" s="31"/>
      <c r="AL22" s="34"/>
      <c r="AM22" s="6"/>
      <c r="AN22" s="6"/>
      <c r="AO22" s="6"/>
      <c r="AP22" s="6"/>
      <c r="AQ22" s="6"/>
      <c r="AR22" s="6"/>
      <c r="AS22" s="6"/>
      <c r="AT22" s="6"/>
      <c r="AU22" s="32"/>
      <c r="BI22" s="29"/>
      <c r="BJ22" s="455"/>
      <c r="BK22" s="326"/>
      <c r="BL22" s="327"/>
      <c r="BM22" s="327"/>
      <c r="BN22" s="327"/>
      <c r="BO22" s="327"/>
      <c r="BP22" s="327"/>
      <c r="BQ22" s="327"/>
      <c r="BR22" s="327"/>
      <c r="BS22" s="327"/>
      <c r="BT22" s="328"/>
      <c r="BU22" s="25"/>
      <c r="BV22" s="30"/>
      <c r="CJ22" s="29"/>
      <c r="CK22" s="3"/>
      <c r="CL22" s="323"/>
      <c r="CM22" s="324"/>
      <c r="CN22" s="324"/>
      <c r="CO22" s="324"/>
      <c r="CP22" s="324"/>
      <c r="CQ22" s="324"/>
      <c r="CR22" s="325"/>
      <c r="CS22" s="25"/>
      <c r="CT22" s="30"/>
      <c r="DB22" s="78">
        <v>8</v>
      </c>
      <c r="DC22" s="302"/>
      <c r="DD22" s="302"/>
    </row>
    <row r="23" spans="2:108" ht="12" customHeight="1" x14ac:dyDescent="0.2">
      <c r="H23" s="358"/>
      <c r="M23" s="29"/>
      <c r="N23" s="339"/>
      <c r="O23" s="339"/>
      <c r="P23" s="64"/>
      <c r="Q23" s="3"/>
      <c r="R23" s="337"/>
      <c r="S23" s="442"/>
      <c r="T23" s="338"/>
      <c r="U23" s="372"/>
      <c r="V23" s="25"/>
      <c r="W23" s="30"/>
      <c r="BI23" s="29"/>
      <c r="BJ23" s="80"/>
      <c r="BK23" s="3"/>
      <c r="BL23" s="3"/>
      <c r="BM23" s="3"/>
      <c r="BN23" s="3"/>
      <c r="BO23" s="3"/>
      <c r="BP23" s="3"/>
      <c r="BQ23" s="3"/>
      <c r="BR23" s="3"/>
      <c r="BS23" s="3"/>
      <c r="BT23" s="25"/>
      <c r="BU23" s="25"/>
      <c r="BV23" s="30"/>
      <c r="CJ23" s="29"/>
      <c r="CK23" s="3"/>
      <c r="CL23" s="326"/>
      <c r="CM23" s="327"/>
      <c r="CN23" s="327"/>
      <c r="CO23" s="327"/>
      <c r="CP23" s="327"/>
      <c r="CQ23" s="327"/>
      <c r="CR23" s="328"/>
      <c r="CS23" s="25"/>
      <c r="CT23" s="30"/>
      <c r="DB23" s="78">
        <v>9</v>
      </c>
      <c r="DC23" s="302"/>
      <c r="DD23" s="302"/>
    </row>
    <row r="24" spans="2:108" ht="12" customHeight="1" x14ac:dyDescent="0.2">
      <c r="M24" s="31"/>
      <c r="N24" s="34"/>
      <c r="O24" s="6"/>
      <c r="P24" s="6"/>
      <c r="Q24" s="6"/>
      <c r="R24" s="6"/>
      <c r="S24" s="6"/>
      <c r="T24" s="6"/>
      <c r="U24" s="6"/>
      <c r="V24" s="6"/>
      <c r="W24" s="32"/>
      <c r="AR24" s="258" t="s">
        <v>116</v>
      </c>
      <c r="AS24" s="259">
        <f ca="1">TODAY()</f>
        <v>43914</v>
      </c>
      <c r="AY24" s="283"/>
      <c r="BI24" s="29"/>
      <c r="BJ24" s="339" t="s">
        <v>6</v>
      </c>
      <c r="BK24" s="339"/>
      <c r="BL24" s="339" t="s">
        <v>12</v>
      </c>
      <c r="BM24" s="424" t="s">
        <v>168</v>
      </c>
      <c r="BN24" s="424"/>
      <c r="BO24" s="336">
        <v>10000</v>
      </c>
      <c r="BP24" s="451" t="s">
        <v>104</v>
      </c>
      <c r="BQ24" s="452"/>
      <c r="BR24" s="373" t="s">
        <v>184</v>
      </c>
      <c r="BS24" s="426"/>
      <c r="BT24" s="371" t="str">
        <f>IF(BK44="ano",SUM(BP44*BO24-BS44),IF(BK31="ano",SUM(BP31*BO24-BS31),""))</f>
        <v/>
      </c>
      <c r="BU24" s="25"/>
      <c r="BV24" s="30"/>
      <c r="CJ24" s="29"/>
      <c r="CK24" s="3"/>
      <c r="CL24" s="3"/>
      <c r="CM24" s="3"/>
      <c r="CN24" s="3"/>
      <c r="CO24" s="3"/>
      <c r="CP24" s="3"/>
      <c r="CQ24" s="3"/>
      <c r="CR24" s="3"/>
      <c r="CS24" s="25"/>
      <c r="CT24" s="30"/>
      <c r="DB24" s="78">
        <v>10</v>
      </c>
      <c r="DC24" s="302"/>
      <c r="DD24" s="302"/>
    </row>
    <row r="25" spans="2:108" ht="12" customHeight="1" x14ac:dyDescent="0.2">
      <c r="AK25" s="362" t="s">
        <v>15</v>
      </c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74"/>
      <c r="AY25" s="283"/>
      <c r="BI25" s="29"/>
      <c r="BJ25" s="339"/>
      <c r="BK25" s="339"/>
      <c r="BL25" s="339"/>
      <c r="BM25" s="424"/>
      <c r="BN25" s="424"/>
      <c r="BO25" s="337"/>
      <c r="BP25" s="451"/>
      <c r="BQ25" s="452"/>
      <c r="BR25" s="373"/>
      <c r="BS25" s="426"/>
      <c r="BT25" s="372"/>
      <c r="BU25" s="25"/>
      <c r="BV25" s="30"/>
      <c r="CJ25" s="29"/>
      <c r="CK25" s="339" t="s">
        <v>6</v>
      </c>
      <c r="CL25" s="339"/>
      <c r="CM25" s="273"/>
      <c r="CN25" s="3"/>
      <c r="CO25" s="336">
        <v>60000</v>
      </c>
      <c r="CP25" s="442" t="s">
        <v>9</v>
      </c>
      <c r="CQ25" s="338"/>
      <c r="CR25" s="371" t="str">
        <f>IF(CL32&gt;0,SUM(CO25-CQ32),"")</f>
        <v/>
      </c>
      <c r="CS25" s="25"/>
      <c r="CT25" s="30"/>
      <c r="DB25" s="78">
        <v>11</v>
      </c>
      <c r="DC25" s="302"/>
      <c r="DD25" s="302"/>
    </row>
    <row r="26" spans="2:108" ht="12" customHeight="1" x14ac:dyDescent="0.2">
      <c r="T26" s="258" t="s">
        <v>116</v>
      </c>
      <c r="U26" s="259">
        <f ca="1">TODAY()</f>
        <v>43914</v>
      </c>
      <c r="AK26" s="37"/>
      <c r="AL26" s="43"/>
      <c r="AM26" s="38"/>
      <c r="AN26" s="38"/>
      <c r="AO26" s="38"/>
      <c r="AP26" s="38"/>
      <c r="AQ26" s="38"/>
      <c r="AR26" s="38"/>
      <c r="AS26" s="38"/>
      <c r="AT26" s="38"/>
      <c r="AU26" s="39"/>
      <c r="AV26" s="74"/>
      <c r="AY26" s="283"/>
      <c r="BI26" s="31"/>
      <c r="BJ26" s="34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32"/>
      <c r="CJ26" s="29"/>
      <c r="CK26" s="339"/>
      <c r="CL26" s="339"/>
      <c r="CM26" s="273"/>
      <c r="CN26" s="3"/>
      <c r="CO26" s="337"/>
      <c r="CP26" s="442"/>
      <c r="CQ26" s="338"/>
      <c r="CR26" s="372"/>
      <c r="CS26" s="25"/>
      <c r="CT26" s="30"/>
      <c r="DB26" s="78">
        <v>12</v>
      </c>
      <c r="DC26" s="302"/>
      <c r="DD26" s="302"/>
    </row>
    <row r="27" spans="2:108" ht="12" customHeight="1" x14ac:dyDescent="0.2">
      <c r="M27" s="362" t="s">
        <v>15</v>
      </c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74"/>
      <c r="AK27" s="44"/>
      <c r="AL27" s="363" t="s">
        <v>16</v>
      </c>
      <c r="AM27" s="352"/>
      <c r="AO27" s="365" t="s">
        <v>8</v>
      </c>
      <c r="AP27" s="360"/>
      <c r="AQ27" s="364" t="s">
        <v>9</v>
      </c>
      <c r="AR27" s="463"/>
      <c r="AU27" s="36"/>
      <c r="AV27" s="74"/>
      <c r="AW27" s="313">
        <f>IF(AM27="",-1,1)</f>
        <v>-1</v>
      </c>
      <c r="AX27" s="313" t="str">
        <f>IF(AM27="","",IF(OR(AP27="",AP27&gt;AP20),-1,1))</f>
        <v/>
      </c>
      <c r="AY27" s="286"/>
      <c r="CJ27" s="31"/>
      <c r="CK27" s="34"/>
      <c r="CL27" s="6"/>
      <c r="CM27" s="6"/>
      <c r="CN27" s="6"/>
      <c r="CO27" s="6"/>
      <c r="CP27" s="6"/>
      <c r="CQ27" s="6"/>
      <c r="CR27" s="6"/>
      <c r="CS27" s="6"/>
      <c r="CT27" s="32"/>
      <c r="DB27" s="78">
        <v>13</v>
      </c>
      <c r="DC27" s="302"/>
      <c r="DD27" s="302"/>
    </row>
    <row r="28" spans="2:108" ht="12" customHeight="1" x14ac:dyDescent="0.2">
      <c r="B28" s="234"/>
      <c r="C28" s="234"/>
      <c r="D28" s="234"/>
      <c r="E28" s="234"/>
      <c r="F28" s="234"/>
      <c r="G28" s="234"/>
      <c r="M28" s="37"/>
      <c r="N28" s="43"/>
      <c r="O28" s="38"/>
      <c r="P28" s="38"/>
      <c r="Q28" s="38"/>
      <c r="R28" s="38"/>
      <c r="S28" s="38"/>
      <c r="T28" s="38"/>
      <c r="U28" s="38"/>
      <c r="V28" s="38"/>
      <c r="W28" s="39"/>
      <c r="X28" s="74"/>
      <c r="AK28" s="44"/>
      <c r="AL28" s="363"/>
      <c r="AM28" s="353"/>
      <c r="AO28" s="365"/>
      <c r="AP28" s="361"/>
      <c r="AQ28" s="364"/>
      <c r="AR28" s="463"/>
      <c r="AU28" s="36"/>
      <c r="AV28" s="74"/>
      <c r="AW28" s="313"/>
      <c r="AX28" s="313"/>
      <c r="AY28" s="286"/>
      <c r="BS28" s="258" t="s">
        <v>116</v>
      </c>
      <c r="BT28" s="259">
        <f ca="1">TODAY()</f>
        <v>43914</v>
      </c>
      <c r="DB28" s="78">
        <v>14</v>
      </c>
      <c r="DC28" s="302"/>
      <c r="DD28" s="302"/>
    </row>
    <row r="29" spans="2:108" ht="12" customHeight="1" x14ac:dyDescent="0.2">
      <c r="M29" s="44"/>
      <c r="N29" s="363" t="s">
        <v>16</v>
      </c>
      <c r="O29" s="352"/>
      <c r="Q29" s="365" t="s">
        <v>8</v>
      </c>
      <c r="R29" s="360"/>
      <c r="S29" s="364" t="s">
        <v>9</v>
      </c>
      <c r="T29" s="463"/>
      <c r="W29" s="36"/>
      <c r="X29" s="74"/>
      <c r="Y29" s="313">
        <f>IF(O29="",-1,1)</f>
        <v>-1</v>
      </c>
      <c r="Z29" s="313" t="str">
        <f>IF(O29="","",IF(OR(R29="",R29&gt;R22),-1,1))</f>
        <v/>
      </c>
      <c r="AK29" s="44"/>
      <c r="AL29" s="443" t="str">
        <f>IF(AND(AP27&gt;AP20,AM27="ANO"),"POZN: VÝŠE ŽÁDOSTI O PŘÍSPĚVĚK PŘESAHUJE PŘEDEPSANOU MAXIMÁLNÍ VÝŠI!!!","")</f>
        <v/>
      </c>
      <c r="AM29" s="443"/>
      <c r="AN29" s="443"/>
      <c r="AO29" s="443"/>
      <c r="AP29" s="443"/>
      <c r="AQ29" s="443"/>
      <c r="AR29" s="443"/>
      <c r="AS29" s="443"/>
      <c r="AU29" s="36"/>
      <c r="AV29" s="74"/>
      <c r="AY29" s="283"/>
      <c r="BI29" s="275" t="s">
        <v>15</v>
      </c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CQ29" s="258" t="s">
        <v>116</v>
      </c>
      <c r="CR29" s="259">
        <f ca="1">TODAY()</f>
        <v>43914</v>
      </c>
      <c r="DB29" s="78">
        <v>15</v>
      </c>
      <c r="DC29" s="302"/>
      <c r="DD29" s="302"/>
    </row>
    <row r="30" spans="2:108" ht="12" customHeight="1" x14ac:dyDescent="0.2">
      <c r="C30" s="237" t="s">
        <v>106</v>
      </c>
      <c r="D30" s="239" t="s">
        <v>107</v>
      </c>
      <c r="M30" s="44"/>
      <c r="N30" s="363"/>
      <c r="O30" s="353"/>
      <c r="Q30" s="365"/>
      <c r="R30" s="361"/>
      <c r="S30" s="364"/>
      <c r="T30" s="463"/>
      <c r="W30" s="36"/>
      <c r="X30" s="74"/>
      <c r="Y30" s="313"/>
      <c r="Z30" s="313"/>
      <c r="AK30" s="44"/>
      <c r="AU30" s="36"/>
      <c r="AV30" s="74"/>
      <c r="AY30" s="283"/>
      <c r="BI30" s="37"/>
      <c r="BJ30" s="43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CJ30" s="362" t="s">
        <v>15</v>
      </c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DB30" s="78">
        <v>16</v>
      </c>
      <c r="DC30" s="302"/>
      <c r="DD30" s="302"/>
    </row>
    <row r="31" spans="2:108" ht="12" customHeight="1" x14ac:dyDescent="0.2">
      <c r="B31" s="234"/>
      <c r="C31" s="234"/>
      <c r="D31" s="234"/>
      <c r="E31" s="234"/>
      <c r="F31" s="234"/>
      <c r="G31" s="234"/>
      <c r="M31" s="44"/>
      <c r="N31" s="443" t="str">
        <f>IF(AND(R29&gt;R22,O29="ANO"),"POZN: VÝŠE ŽÁDOSTI O PŘÍSPĚVĚK PŘESAHUJE PŘEDEPSANOU MAXIMÁLNÍ VÝŠI!!!","")</f>
        <v/>
      </c>
      <c r="O31" s="443"/>
      <c r="P31" s="443"/>
      <c r="Q31" s="443"/>
      <c r="R31" s="443"/>
      <c r="S31" s="443"/>
      <c r="T31" s="443"/>
      <c r="U31" s="443"/>
      <c r="W31" s="36"/>
      <c r="X31" s="74"/>
      <c r="AK31" s="44"/>
      <c r="AL31" s="450" t="s">
        <v>209</v>
      </c>
      <c r="AM31" s="450"/>
      <c r="AN31" s="450"/>
      <c r="AO31" s="450"/>
      <c r="AP31" s="450"/>
      <c r="AQ31" s="450"/>
      <c r="AR31" s="450"/>
      <c r="AS31" s="450"/>
      <c r="AU31" s="36"/>
      <c r="AV31" s="74"/>
      <c r="AY31" s="283"/>
      <c r="BI31" s="44"/>
      <c r="BJ31" s="365" t="s">
        <v>52</v>
      </c>
      <c r="BK31" s="352"/>
      <c r="BL31" s="453"/>
      <c r="BM31" s="448" t="str">
        <f>BM24</f>
        <v>1) Krajský výběr</v>
      </c>
      <c r="BN31" s="448"/>
      <c r="BO31" s="412" t="s">
        <v>105</v>
      </c>
      <c r="BP31" s="456"/>
      <c r="BQ31" s="454"/>
      <c r="BR31" s="412" t="s">
        <v>8</v>
      </c>
      <c r="BS31" s="409"/>
      <c r="BT31" s="354" t="s">
        <v>9</v>
      </c>
      <c r="BU31" s="355" t="str">
        <f>IFERROR(IF(SUM(BS31/BP31)&gt;BO24,1,""),"")</f>
        <v/>
      </c>
      <c r="BV31" s="36"/>
      <c r="BX31" s="313">
        <f>IF(BK44="ano","",IF(BK31="",-1,1))</f>
        <v>-1</v>
      </c>
      <c r="BY31" s="313" t="str">
        <f>IF(BK44="ANO","",IF(BK31="ANO",IF(AND(BP31&gt;0,BS31&gt;0,BT24&gt;=0),1,-1),""))</f>
        <v/>
      </c>
      <c r="CJ31" s="37"/>
      <c r="CK31" s="43"/>
      <c r="CL31" s="38"/>
      <c r="CM31" s="38"/>
      <c r="CN31" s="38"/>
      <c r="CO31" s="38"/>
      <c r="CP31" s="38"/>
      <c r="CQ31" s="38"/>
      <c r="CR31" s="38"/>
      <c r="CS31" s="38"/>
      <c r="CT31" s="39"/>
      <c r="DB31" s="78">
        <v>17</v>
      </c>
      <c r="DC31" s="302"/>
      <c r="DD31" s="302"/>
    </row>
    <row r="32" spans="2:108" ht="12" customHeight="1" x14ac:dyDescent="0.2">
      <c r="D32" s="235"/>
      <c r="M32" s="44"/>
      <c r="W32" s="36"/>
      <c r="X32" s="74"/>
      <c r="AK32" s="281"/>
      <c r="AL32" s="40"/>
      <c r="AM32" s="40"/>
      <c r="AN32" s="40"/>
      <c r="AO32" s="40"/>
      <c r="AP32" s="40"/>
      <c r="AQ32" s="40"/>
      <c r="AR32" s="40"/>
      <c r="AS32" s="40"/>
      <c r="AT32" s="40"/>
      <c r="AU32" s="33"/>
      <c r="AV32" s="74"/>
      <c r="AY32" s="283"/>
      <c r="BI32" s="44"/>
      <c r="BJ32" s="365"/>
      <c r="BK32" s="353"/>
      <c r="BL32" s="453"/>
      <c r="BM32" s="448"/>
      <c r="BN32" s="448"/>
      <c r="BO32" s="412"/>
      <c r="BP32" s="456"/>
      <c r="BQ32" s="454"/>
      <c r="BR32" s="412"/>
      <c r="BS32" s="409"/>
      <c r="BT32" s="354"/>
      <c r="BU32" s="355"/>
      <c r="BV32" s="36"/>
      <c r="BX32" s="313"/>
      <c r="BY32" s="313"/>
      <c r="CJ32" s="44"/>
      <c r="CK32" s="363" t="s">
        <v>214</v>
      </c>
      <c r="CL32" s="352"/>
      <c r="CO32" s="437" t="s">
        <v>8</v>
      </c>
      <c r="CP32" s="365"/>
      <c r="CQ32" s="445">
        <f>SUMIFS(CQ41:CQ80,DE41:DE80,"OK")</f>
        <v>0</v>
      </c>
      <c r="CR32" s="436" t="s">
        <v>9</v>
      </c>
      <c r="CT32" s="36"/>
      <c r="CV32" s="313">
        <f>IF(CL32="",-1,1)</f>
        <v>-1</v>
      </c>
      <c r="CW32" s="313" t="str">
        <f>IF(CL32="","",IF(OR(CQ32=0,CQ32&gt;CO25),-1,1))</f>
        <v/>
      </c>
      <c r="DB32" s="78">
        <v>18</v>
      </c>
      <c r="DC32" s="302"/>
      <c r="DD32" s="302"/>
    </row>
    <row r="33" spans="3:109" ht="12" customHeight="1" x14ac:dyDescent="0.2">
      <c r="C33" s="241" t="s">
        <v>109</v>
      </c>
      <c r="D33" s="235"/>
      <c r="M33" s="44"/>
      <c r="N33" s="450" t="s">
        <v>209</v>
      </c>
      <c r="O33" s="450"/>
      <c r="P33" s="450"/>
      <c r="Q33" s="450"/>
      <c r="R33" s="450"/>
      <c r="S33" s="450"/>
      <c r="T33" s="450"/>
      <c r="U33" s="450"/>
      <c r="W33" s="36"/>
      <c r="X33" s="74"/>
      <c r="AB33" s="50"/>
      <c r="AK33" s="285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50"/>
      <c r="BI33" s="44"/>
      <c r="BV33" s="36"/>
      <c r="CJ33" s="44"/>
      <c r="CK33" s="363"/>
      <c r="CL33" s="353"/>
      <c r="CO33" s="437"/>
      <c r="CP33" s="365"/>
      <c r="CQ33" s="446"/>
      <c r="CR33" s="436"/>
      <c r="CT33" s="36"/>
      <c r="CV33" s="313"/>
      <c r="CW33" s="313"/>
      <c r="DB33" s="78">
        <v>19</v>
      </c>
      <c r="DC33" s="302"/>
      <c r="DD33" s="302"/>
    </row>
    <row r="34" spans="3:109" ht="12" customHeight="1" x14ac:dyDescent="0.2">
      <c r="C34" s="242" t="s">
        <v>110</v>
      </c>
      <c r="D34" s="235"/>
      <c r="M34" s="281"/>
      <c r="N34" s="40"/>
      <c r="O34" s="40"/>
      <c r="P34" s="40"/>
      <c r="Q34" s="40"/>
      <c r="R34" s="40"/>
      <c r="S34" s="40"/>
      <c r="T34" s="40"/>
      <c r="U34" s="40"/>
      <c r="V34" s="40"/>
      <c r="W34" s="33"/>
      <c r="X34" s="74"/>
      <c r="AK34" s="285"/>
      <c r="AL34" s="282"/>
      <c r="AM34" s="287"/>
      <c r="AN34" s="287"/>
      <c r="AO34" s="287"/>
      <c r="AP34" s="287"/>
      <c r="AQ34" s="287"/>
      <c r="AR34" s="287"/>
      <c r="AS34" s="287"/>
      <c r="AT34" s="283"/>
      <c r="AU34" s="283"/>
      <c r="AV34" s="283"/>
      <c r="AW34" s="283"/>
      <c r="AX34" s="286"/>
      <c r="AY34" s="283"/>
      <c r="BI34" s="44"/>
      <c r="BM34" s="417" t="s">
        <v>66</v>
      </c>
      <c r="BN34" s="417"/>
      <c r="BO34" s="417"/>
      <c r="BP34" s="417"/>
      <c r="BQ34" s="417"/>
      <c r="BR34" s="418"/>
      <c r="BS34" s="318">
        <f>IFERROR(IF(SUM(BU31:BU33)&gt;0,0,SUM(BS31:BS33)),0)</f>
        <v>0</v>
      </c>
      <c r="BV34" s="36"/>
      <c r="CJ34" s="44"/>
      <c r="CK34" s="443" t="str">
        <f>IF(AND(CQ32&gt;CO25,CL32="ANO"),"POZN: VÝŠE ŽÁDOSTI O PŘÍSPĚVĚK PŘESAHUJE PŘEDEPSANOU MAXIMÁLNÍ VÝŠI!!!","")</f>
        <v/>
      </c>
      <c r="CL34" s="443"/>
      <c r="CM34" s="443"/>
      <c r="CN34" s="443"/>
      <c r="CO34" s="443"/>
      <c r="CP34" s="443"/>
      <c r="CQ34" s="443"/>
      <c r="CR34" s="443"/>
      <c r="CT34" s="36"/>
      <c r="DB34" s="78">
        <v>20</v>
      </c>
      <c r="DC34" s="302"/>
      <c r="DD34" s="302"/>
    </row>
    <row r="35" spans="3:109" ht="12" customHeight="1" x14ac:dyDescent="0.2">
      <c r="C35" s="238" t="str">
        <f>"Českomoravský svaz hokejbalu © "&amp;nastavení!B16&amp;", všechna práva vyhrazena."</f>
        <v>Českomoravský svaz hokejbalu © 2020, všechna práva vyhrazena.</v>
      </c>
      <c r="D35" s="236"/>
      <c r="AK35" s="285"/>
      <c r="AL35" s="282"/>
      <c r="AM35" s="287"/>
      <c r="AN35" s="287"/>
      <c r="AO35" s="287"/>
      <c r="AP35" s="287"/>
      <c r="AQ35" s="287"/>
      <c r="AR35" s="287"/>
      <c r="AS35" s="287"/>
      <c r="AT35" s="283"/>
      <c r="AU35" s="283"/>
      <c r="AV35" s="283"/>
      <c r="AW35" s="283"/>
      <c r="AX35" s="286"/>
      <c r="AY35" s="283"/>
      <c r="BI35" s="44"/>
      <c r="BM35" s="417"/>
      <c r="BN35" s="417"/>
      <c r="BO35" s="417"/>
      <c r="BP35" s="417"/>
      <c r="BQ35" s="417"/>
      <c r="BR35" s="418"/>
      <c r="BS35" s="441"/>
      <c r="BV35" s="36"/>
      <c r="CJ35" s="44"/>
      <c r="CT35" s="36"/>
    </row>
    <row r="36" spans="3:109" ht="12" customHeight="1" x14ac:dyDescent="0.2">
      <c r="AK36" s="285"/>
      <c r="AL36" s="282"/>
      <c r="AM36" s="287"/>
      <c r="AN36" s="287"/>
      <c r="AO36" s="287"/>
      <c r="AP36" s="287"/>
      <c r="AQ36" s="287"/>
      <c r="AR36" s="287"/>
      <c r="AS36" s="287"/>
      <c r="AT36" s="283"/>
      <c r="AU36" s="283"/>
      <c r="AV36" s="283"/>
      <c r="AW36" s="283"/>
      <c r="AX36" s="283"/>
      <c r="AY36" s="283"/>
      <c r="BI36" s="44"/>
      <c r="BV36" s="36"/>
      <c r="CJ36" s="44"/>
      <c r="CK36" s="444" t="s">
        <v>218</v>
      </c>
      <c r="CL36" s="444"/>
      <c r="CM36" s="444"/>
      <c r="CN36" s="444"/>
      <c r="CO36" s="444"/>
      <c r="CP36" s="444"/>
      <c r="CQ36" s="444"/>
      <c r="CR36" s="444"/>
      <c r="CT36" s="36"/>
    </row>
    <row r="37" spans="3:109" ht="12" customHeight="1" x14ac:dyDescent="0.2">
      <c r="AK37" s="285"/>
      <c r="AL37" s="282"/>
      <c r="AM37" s="287"/>
      <c r="AN37" s="287"/>
      <c r="AO37" s="287"/>
      <c r="AP37" s="287"/>
      <c r="AQ37" s="287"/>
      <c r="AR37" s="287"/>
      <c r="AS37" s="287"/>
      <c r="AT37" s="283"/>
      <c r="AU37" s="283"/>
      <c r="AV37" s="283"/>
      <c r="AW37" s="283"/>
      <c r="AX37" s="283"/>
      <c r="AY37" s="283"/>
      <c r="BI37" s="44"/>
      <c r="BJ37" s="330" t="str">
        <f>IF(COUNTIF(BU31:BU33,1),"1 POZN: VÝŠE ŽÁDOSTI O PŘÍSPĚVĚK PŘESAHUJE PŘEDEPSANOU MAXIMÁLNÍ VÝŠI!!!","")</f>
        <v/>
      </c>
      <c r="BK37" s="330"/>
      <c r="BL37" s="330"/>
      <c r="BM37" s="330"/>
      <c r="BN37" s="330"/>
      <c r="BO37" s="330"/>
      <c r="BP37" s="330"/>
      <c r="BQ37" s="330"/>
      <c r="BR37" s="330"/>
      <c r="BS37" s="330"/>
      <c r="BT37" s="330"/>
      <c r="BU37" s="330"/>
      <c r="BV37" s="36"/>
      <c r="CJ37" s="281"/>
      <c r="CK37" s="40"/>
      <c r="CL37" s="40"/>
      <c r="CM37" s="40"/>
      <c r="CN37" s="40"/>
      <c r="CO37" s="40"/>
      <c r="CP37" s="40"/>
      <c r="CQ37" s="40"/>
      <c r="CR37" s="40"/>
      <c r="CS37" s="40"/>
      <c r="CT37" s="33"/>
    </row>
    <row r="38" spans="3:109" ht="12" customHeight="1" x14ac:dyDescent="0.2">
      <c r="AK38" s="285"/>
      <c r="AL38" s="282"/>
      <c r="AM38" s="287"/>
      <c r="AN38" s="287"/>
      <c r="AO38" s="287"/>
      <c r="AP38" s="287"/>
      <c r="AQ38" s="287"/>
      <c r="AR38" s="287"/>
      <c r="AS38" s="287"/>
      <c r="AT38" s="283"/>
      <c r="AU38" s="283"/>
      <c r="AV38" s="283"/>
      <c r="AW38" s="283"/>
      <c r="AX38" s="283"/>
      <c r="AY38" s="283"/>
      <c r="BI38" s="42"/>
      <c r="BJ38" s="45"/>
      <c r="BK38" s="41"/>
      <c r="BL38" s="41"/>
      <c r="BM38" s="41"/>
      <c r="BN38" s="40"/>
      <c r="BO38" s="40"/>
      <c r="BP38" s="40"/>
      <c r="BQ38" s="40"/>
      <c r="BR38" s="40"/>
      <c r="BS38" s="40"/>
      <c r="BT38" s="40"/>
      <c r="BU38" s="40"/>
      <c r="BV38" s="33"/>
      <c r="CR38" s="429" t="s">
        <v>219</v>
      </c>
    </row>
    <row r="39" spans="3:109" ht="12" customHeight="1" x14ac:dyDescent="0.2">
      <c r="AK39" s="285"/>
      <c r="AL39" s="282"/>
      <c r="AM39" s="287"/>
      <c r="AN39" s="287"/>
      <c r="AO39" s="287"/>
      <c r="AP39" s="287"/>
      <c r="AQ39" s="287"/>
      <c r="AR39" s="287"/>
      <c r="AS39" s="287"/>
      <c r="AT39" s="283"/>
      <c r="AU39" s="283"/>
      <c r="AV39" s="283"/>
      <c r="AW39" s="283"/>
      <c r="AX39" s="283"/>
      <c r="AY39" s="283"/>
      <c r="CL39" s="299" t="s">
        <v>217</v>
      </c>
      <c r="CM39" s="299"/>
      <c r="CN39" s="435" t="s">
        <v>215</v>
      </c>
      <c r="CO39" s="435"/>
      <c r="CP39" s="299"/>
      <c r="CQ39" s="299" t="s">
        <v>216</v>
      </c>
      <c r="CR39" s="430"/>
      <c r="CY39" s="50"/>
    </row>
    <row r="40" spans="3:109" ht="12" customHeight="1" x14ac:dyDescent="0.2">
      <c r="AK40" s="285"/>
      <c r="AL40" s="282"/>
      <c r="AM40" s="287"/>
      <c r="AN40" s="287"/>
      <c r="AO40" s="287"/>
      <c r="AP40" s="287"/>
      <c r="AQ40" s="287"/>
      <c r="AR40" s="287"/>
      <c r="AS40" s="287"/>
      <c r="AT40" s="283"/>
      <c r="AU40" s="283"/>
      <c r="AV40" s="283"/>
      <c r="AW40" s="283"/>
      <c r="AX40" s="283"/>
      <c r="AY40" s="283"/>
      <c r="BS40" s="258" t="s">
        <v>200</v>
      </c>
      <c r="BT40" s="259">
        <f>nastavení!$B$21</f>
        <v>44012</v>
      </c>
      <c r="DC40" s="18" t="str">
        <f>IF(CL32="","","ANO")</f>
        <v/>
      </c>
    </row>
    <row r="41" spans="3:109" ht="12" customHeight="1" x14ac:dyDescent="0.2">
      <c r="AK41" s="285"/>
      <c r="AL41" s="282"/>
      <c r="AM41" s="287"/>
      <c r="AN41" s="287"/>
      <c r="AO41" s="287"/>
      <c r="AP41" s="287"/>
      <c r="AQ41" s="287"/>
      <c r="AR41" s="287"/>
      <c r="AS41" s="287"/>
      <c r="AT41" s="283"/>
      <c r="AU41" s="283"/>
      <c r="AV41" s="283"/>
      <c r="AW41" s="283"/>
      <c r="AX41" s="283"/>
      <c r="AY41" s="283"/>
      <c r="CK41" s="431" t="str">
        <f>IF(DB41="ANO",IF(DD41&lt;=$CO$25,"Projekt č.","NEUZNÁNO"),"")</f>
        <v/>
      </c>
      <c r="CL41" s="440">
        <v>1</v>
      </c>
      <c r="CN41" s="438"/>
      <c r="CO41" s="438"/>
      <c r="CP41" s="438"/>
      <c r="CQ41" s="432"/>
      <c r="CR41" s="433" t="str">
        <f>IF(CQ41="","",SUM(CQ41/70)*100)</f>
        <v/>
      </c>
      <c r="CV41" s="313" t="str">
        <f>IF(DB41="ANO",IF(CN41="",-1,1),"")</f>
        <v/>
      </c>
      <c r="CW41" s="313" t="str">
        <f>IF(CV41="","",IF(OR($CQ$32=0,DD41&gt;$CO$25,CQ41=""),-1,1))</f>
        <v/>
      </c>
      <c r="DB41" s="439" t="str">
        <f>IF(OR($CL$32&lt;CL41,DD39&gt;=$CO$25),"","ANO")</f>
        <v/>
      </c>
      <c r="DC41" s="300" t="str">
        <f>DB41</f>
        <v/>
      </c>
      <c r="DD41" s="427">
        <f>SUM($CQ$41:CQ42)</f>
        <v>0</v>
      </c>
      <c r="DE41" s="427" t="str">
        <f>IF(DD41&lt;=$CO$25,"ok","")</f>
        <v>ok</v>
      </c>
    </row>
    <row r="42" spans="3:109" ht="12" customHeight="1" x14ac:dyDescent="0.2">
      <c r="AK42" s="285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BI42" s="275" t="s">
        <v>15</v>
      </c>
      <c r="BJ42" s="425" t="s">
        <v>181</v>
      </c>
      <c r="BK42" s="425"/>
      <c r="BL42" s="425"/>
      <c r="BM42" s="425"/>
      <c r="BN42" s="277" t="s">
        <v>182</v>
      </c>
      <c r="BO42" s="275"/>
      <c r="BP42" s="275"/>
      <c r="BQ42" s="275"/>
      <c r="BR42" s="275"/>
      <c r="BS42" s="275"/>
      <c r="BT42" s="275"/>
      <c r="BU42" s="275"/>
      <c r="BV42" s="275"/>
      <c r="CK42" s="431"/>
      <c r="CL42" s="440"/>
      <c r="CN42" s="438"/>
      <c r="CO42" s="438"/>
      <c r="CP42" s="438"/>
      <c r="CQ42" s="432"/>
      <c r="CR42" s="434"/>
      <c r="CV42" s="313"/>
      <c r="CW42" s="313"/>
      <c r="DB42" s="428"/>
      <c r="DC42" s="301" t="str">
        <f>DB41</f>
        <v/>
      </c>
      <c r="DD42" s="428"/>
      <c r="DE42" s="428"/>
    </row>
    <row r="43" spans="3:109" ht="12" customHeight="1" x14ac:dyDescent="0.2">
      <c r="AK43" s="285"/>
      <c r="AL43" s="282"/>
      <c r="AM43" s="282"/>
      <c r="AN43" s="283"/>
      <c r="AO43" s="288"/>
      <c r="AP43" s="288"/>
      <c r="AQ43" s="288"/>
      <c r="AR43" s="289"/>
      <c r="AS43" s="289"/>
      <c r="AT43" s="283"/>
      <c r="AU43" s="283"/>
      <c r="AV43" s="283"/>
      <c r="AW43" s="283"/>
      <c r="AX43" s="286"/>
      <c r="AY43" s="283"/>
      <c r="BI43" s="37"/>
      <c r="BJ43" s="43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/>
      <c r="BW43" s="74"/>
      <c r="CK43" s="431" t="str">
        <f>IF(DB43="ANO",IF(DD43&lt;=$CO$25,"Projekt č.","NEUZNÁNO"),"")</f>
        <v/>
      </c>
      <c r="CL43" s="440">
        <v>2</v>
      </c>
      <c r="CN43" s="438"/>
      <c r="CO43" s="438"/>
      <c r="CP43" s="438"/>
      <c r="CQ43" s="432"/>
      <c r="CR43" s="433" t="str">
        <f t="shared" ref="CR43" si="0">IF(CQ43="","",SUM(CQ43/70)*100)</f>
        <v/>
      </c>
      <c r="CV43" s="313" t="str">
        <f t="shared" ref="CV43" si="1">IF(DB43="ANO",IF(CN43="",-1,1),"")</f>
        <v/>
      </c>
      <c r="CW43" s="313" t="str">
        <f>IF(CV43="","",IF(OR($CQ$32=0,DD43&gt;$CO$25,CQ43=""),-1,1))</f>
        <v/>
      </c>
      <c r="DB43" s="439" t="str">
        <f>IF(OR($CL$32&lt;CL43,DD41&gt;=$CO$25),"","ANO")</f>
        <v/>
      </c>
      <c r="DC43" s="300" t="str">
        <f t="shared" ref="DC43" si="2">DB43</f>
        <v/>
      </c>
      <c r="DD43" s="427">
        <f>SUM($CQ$41:CQ44)</f>
        <v>0</v>
      </c>
      <c r="DE43" s="427" t="str">
        <f>IF(DD43&lt;=$CO$25,"ok","")</f>
        <v>ok</v>
      </c>
    </row>
    <row r="44" spans="3:109" ht="12" customHeight="1" x14ac:dyDescent="0.2">
      <c r="AK44" s="285"/>
      <c r="AL44" s="282"/>
      <c r="AM44" s="282"/>
      <c r="AN44" s="283"/>
      <c r="AO44" s="288"/>
      <c r="AP44" s="288"/>
      <c r="AQ44" s="288"/>
      <c r="AR44" s="289"/>
      <c r="AS44" s="289"/>
      <c r="AT44" s="283"/>
      <c r="AU44" s="283"/>
      <c r="AV44" s="283"/>
      <c r="AW44" s="283"/>
      <c r="AX44" s="286"/>
      <c r="AY44" s="283"/>
      <c r="BI44" s="44"/>
      <c r="BJ44" s="447" t="s">
        <v>211</v>
      </c>
      <c r="BK44" s="352"/>
      <c r="BL44" s="77"/>
      <c r="BM44" s="448" t="str">
        <f>BM24</f>
        <v>1) Krajský výběr</v>
      </c>
      <c r="BN44" s="448"/>
      <c r="BO44" s="412" t="s">
        <v>105</v>
      </c>
      <c r="BP44" s="449"/>
      <c r="BQ44" s="233"/>
      <c r="BR44" s="412" t="s">
        <v>183</v>
      </c>
      <c r="BS44" s="334"/>
      <c r="BT44" s="354" t="s">
        <v>9</v>
      </c>
      <c r="BU44" s="355" t="str">
        <f>IFERROR(IF(SUM(BS44/BP44)&gt;BO24,1,""),"")</f>
        <v/>
      </c>
      <c r="BV44" s="36"/>
      <c r="BX44" s="313" t="str">
        <f>IF(BK44="","",1)</f>
        <v/>
      </c>
      <c r="BY44" s="313" t="str">
        <f>IF(BK44="ANO",IF(AND(BP44&gt;0,BS44&gt;0,BT24&gt;=0),1,-1),"")</f>
        <v/>
      </c>
      <c r="CD44" s="350">
        <f>IF(BK44="ano",BS44,BS31)</f>
        <v>0</v>
      </c>
      <c r="CK44" s="431"/>
      <c r="CL44" s="440"/>
      <c r="CN44" s="438"/>
      <c r="CO44" s="438"/>
      <c r="CP44" s="438"/>
      <c r="CQ44" s="432"/>
      <c r="CR44" s="434"/>
      <c r="CV44" s="313"/>
      <c r="CW44" s="313"/>
      <c r="DB44" s="428"/>
      <c r="DC44" s="301" t="str">
        <f t="shared" ref="DC44" si="3">DB43</f>
        <v/>
      </c>
      <c r="DD44" s="428"/>
      <c r="DE44" s="428"/>
    </row>
    <row r="45" spans="3:109" ht="12" customHeight="1" x14ac:dyDescent="0.2">
      <c r="AK45" s="285"/>
      <c r="AL45" s="290"/>
      <c r="AM45" s="291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BI45" s="44"/>
      <c r="BJ45" s="447"/>
      <c r="BK45" s="353"/>
      <c r="BL45" s="77"/>
      <c r="BM45" s="448"/>
      <c r="BN45" s="448"/>
      <c r="BO45" s="412"/>
      <c r="BP45" s="449"/>
      <c r="BQ45" s="233"/>
      <c r="BR45" s="412"/>
      <c r="BS45" s="334"/>
      <c r="BT45" s="354"/>
      <c r="BU45" s="355"/>
      <c r="BV45" s="36"/>
      <c r="BX45" s="313"/>
      <c r="BY45" s="313"/>
      <c r="CD45" s="350"/>
      <c r="CK45" s="431" t="str">
        <f>IF(DB45="ANO",IF(DD45&lt;=$CO$25,"Projekt č.","NEUZNÁNO"),"")</f>
        <v/>
      </c>
      <c r="CL45" s="440">
        <v>3</v>
      </c>
      <c r="CN45" s="438"/>
      <c r="CO45" s="438"/>
      <c r="CP45" s="438"/>
      <c r="CQ45" s="432"/>
      <c r="CR45" s="433" t="str">
        <f t="shared" ref="CR45" si="4">IF(CQ45="","",SUM(CQ45/70)*100)</f>
        <v/>
      </c>
      <c r="CV45" s="313" t="str">
        <f t="shared" ref="CV45" si="5">IF(DB45="ANO",IF(CN45="",-1,1),"")</f>
        <v/>
      </c>
      <c r="CW45" s="313" t="str">
        <f t="shared" ref="CW45" si="6">IF(CV45="","",IF(OR($CQ$32=0,DD45&gt;$CO$25,CQ45=""),-1,1))</f>
        <v/>
      </c>
      <c r="DB45" s="439" t="str">
        <f>IF(OR($CL$32&lt;CL45,DD43&gt;=$CO$25),"","ANO")</f>
        <v/>
      </c>
      <c r="DC45" s="300" t="str">
        <f t="shared" ref="DC45" si="7">DB45</f>
        <v/>
      </c>
      <c r="DD45" s="427">
        <f>SUM($CQ$41:CQ46)</f>
        <v>0</v>
      </c>
      <c r="DE45" s="427" t="str">
        <f t="shared" ref="DE45" si="8">IF(DD45&lt;=$CO$25,"ok","")</f>
        <v>ok</v>
      </c>
    </row>
    <row r="46" spans="3:109" ht="12" customHeight="1" x14ac:dyDescent="0.2">
      <c r="AK46" s="285"/>
      <c r="AL46" s="290"/>
      <c r="AM46" s="291"/>
      <c r="AN46" s="283"/>
      <c r="AO46" s="288"/>
      <c r="AP46" s="288"/>
      <c r="AQ46" s="288"/>
      <c r="AR46" s="288"/>
      <c r="AS46" s="288"/>
      <c r="AT46" s="283"/>
      <c r="AU46" s="283"/>
      <c r="AV46" s="283"/>
      <c r="AW46" s="283"/>
      <c r="AX46" s="283"/>
      <c r="AY46" s="283"/>
      <c r="BI46" s="44"/>
      <c r="BV46" s="36"/>
      <c r="BY46" s="92"/>
      <c r="CK46" s="431"/>
      <c r="CL46" s="440"/>
      <c r="CN46" s="438"/>
      <c r="CO46" s="438"/>
      <c r="CP46" s="438"/>
      <c r="CQ46" s="432"/>
      <c r="CR46" s="434"/>
      <c r="CV46" s="313"/>
      <c r="CW46" s="313"/>
      <c r="DB46" s="428"/>
      <c r="DC46" s="301" t="str">
        <f t="shared" ref="DC46" si="9">DB45</f>
        <v/>
      </c>
      <c r="DD46" s="428"/>
      <c r="DE46" s="428"/>
    </row>
    <row r="47" spans="3:109" ht="12" customHeight="1" x14ac:dyDescent="0.2">
      <c r="AK47" s="285"/>
      <c r="AL47" s="290"/>
      <c r="AM47" s="291"/>
      <c r="AN47" s="283"/>
      <c r="AO47" s="288"/>
      <c r="AP47" s="288"/>
      <c r="AQ47" s="288"/>
      <c r="AR47" s="288"/>
      <c r="AS47" s="288"/>
      <c r="AT47" s="283"/>
      <c r="AU47" s="283"/>
      <c r="AV47" s="283"/>
      <c r="AW47" s="283"/>
      <c r="AX47" s="283"/>
      <c r="AY47" s="283"/>
      <c r="BI47" s="44"/>
      <c r="BM47" s="316" t="s">
        <v>210</v>
      </c>
      <c r="BN47" s="316"/>
      <c r="BO47" s="316"/>
      <c r="BP47" s="316"/>
      <c r="BQ47" s="316"/>
      <c r="BR47" s="317"/>
      <c r="BS47" s="318" t="str">
        <f>IF(SUM(BS44:BS46)&gt;0,IF(SUM(BU44:BU46)&gt;0,0,SUM(CD44:CD47)),"")</f>
        <v/>
      </c>
      <c r="BV47" s="36"/>
      <c r="BY47" s="92"/>
      <c r="CK47" s="431" t="str">
        <f>IF(DB47="ANO",IF(DD47&lt;=$CO$25,"Projekt č.","NEUZNÁNO"),"")</f>
        <v/>
      </c>
      <c r="CL47" s="440">
        <v>4</v>
      </c>
      <c r="CN47" s="438"/>
      <c r="CO47" s="438"/>
      <c r="CP47" s="438"/>
      <c r="CQ47" s="432"/>
      <c r="CR47" s="433" t="str">
        <f t="shared" ref="CR47" si="10">IF(CQ47="","",SUM(CQ47/70)*100)</f>
        <v/>
      </c>
      <c r="CV47" s="313" t="str">
        <f t="shared" ref="CV47" si="11">IF(DB47="ANO",IF(CN47="",-1,1),"")</f>
        <v/>
      </c>
      <c r="CW47" s="313" t="str">
        <f t="shared" ref="CW47" si="12">IF(CV47="","",IF(OR($CQ$32=0,DD47&gt;$CO$25,CQ47=""),-1,1))</f>
        <v/>
      </c>
      <c r="DB47" s="439" t="str">
        <f>IF(OR($CL$32&lt;CL47,DD45&gt;=$CO$25),"","ANO")</f>
        <v/>
      </c>
      <c r="DC47" s="300" t="str">
        <f t="shared" ref="DC47" si="13">DB47</f>
        <v/>
      </c>
      <c r="DD47" s="427">
        <f>SUM($CQ$41:CQ48)</f>
        <v>0</v>
      </c>
      <c r="DE47" s="427" t="str">
        <f t="shared" ref="DE47" si="14">IF(DD47&lt;=$CO$25,"ok","")</f>
        <v>ok</v>
      </c>
    </row>
    <row r="48" spans="3:109" ht="12" customHeight="1" x14ac:dyDescent="0.2">
      <c r="AK48" s="285"/>
      <c r="AL48" s="290"/>
      <c r="AM48" s="291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BI48" s="44"/>
      <c r="BM48" s="316"/>
      <c r="BN48" s="316"/>
      <c r="BO48" s="316"/>
      <c r="BP48" s="316"/>
      <c r="BQ48" s="316"/>
      <c r="BR48" s="317"/>
      <c r="BS48" s="319"/>
      <c r="BV48" s="36"/>
      <c r="CK48" s="431"/>
      <c r="CL48" s="440"/>
      <c r="CN48" s="438"/>
      <c r="CO48" s="438"/>
      <c r="CP48" s="438"/>
      <c r="CQ48" s="432"/>
      <c r="CR48" s="434"/>
      <c r="CV48" s="313"/>
      <c r="CW48" s="313"/>
      <c r="DB48" s="428"/>
      <c r="DC48" s="301" t="str">
        <f t="shared" ref="DC48" si="15">DB47</f>
        <v/>
      </c>
      <c r="DD48" s="428"/>
      <c r="DE48" s="428"/>
    </row>
    <row r="49" spans="37:109" ht="12" customHeight="1" x14ac:dyDescent="0.2">
      <c r="AK49" s="285"/>
      <c r="AL49" s="290"/>
      <c r="AM49" s="283"/>
      <c r="AN49" s="283"/>
      <c r="AO49" s="292"/>
      <c r="AP49" s="293"/>
      <c r="AQ49" s="283"/>
      <c r="AR49" s="294"/>
      <c r="AS49" s="293"/>
      <c r="AT49" s="283"/>
      <c r="AU49" s="283"/>
      <c r="AV49" s="283"/>
      <c r="AW49" s="283"/>
      <c r="AX49" s="283"/>
      <c r="AY49" s="283"/>
      <c r="BI49" s="44"/>
      <c r="BV49" s="36"/>
      <c r="CK49" s="431" t="str">
        <f>IF(DB49="ANO",IF(DD49&lt;=$CO$25,"Projekt č.","NEUZNÁNO"),"")</f>
        <v/>
      </c>
      <c r="CL49" s="440">
        <v>5</v>
      </c>
      <c r="CN49" s="438"/>
      <c r="CO49" s="438"/>
      <c r="CP49" s="438"/>
      <c r="CQ49" s="432"/>
      <c r="CR49" s="433" t="str">
        <f t="shared" ref="CR49" si="16">IF(CQ49="","",SUM(CQ49/70)*100)</f>
        <v/>
      </c>
      <c r="CV49" s="313" t="str">
        <f t="shared" ref="CV49" si="17">IF(DB49="ANO",IF(CN49="",-1,1),"")</f>
        <v/>
      </c>
      <c r="CW49" s="313" t="str">
        <f t="shared" ref="CW49" si="18">IF(CV49="","",IF(OR($CQ$32=0,DD49&gt;$CO$25,CQ49=""),-1,1))</f>
        <v/>
      </c>
      <c r="DB49" s="439" t="str">
        <f>IF(OR($CL$32&lt;CL49,DD47&gt;=$CO$25),"","ANO")</f>
        <v/>
      </c>
      <c r="DC49" s="300" t="str">
        <f t="shared" ref="DC49" si="19">DB49</f>
        <v/>
      </c>
      <c r="DD49" s="427">
        <f>SUM($CQ$41:CQ50)</f>
        <v>0</v>
      </c>
      <c r="DE49" s="427" t="str">
        <f t="shared" ref="DE49" si="20">IF(DD49&lt;=$CO$25,"ok","")</f>
        <v>ok</v>
      </c>
    </row>
    <row r="50" spans="37:109" ht="12" customHeight="1" x14ac:dyDescent="0.2">
      <c r="AK50" s="285"/>
      <c r="AL50" s="290"/>
      <c r="AM50" s="283"/>
      <c r="AN50" s="283"/>
      <c r="AO50" s="292"/>
      <c r="AP50" s="293"/>
      <c r="AQ50" s="283"/>
      <c r="AR50" s="294"/>
      <c r="AS50" s="293"/>
      <c r="AT50" s="283"/>
      <c r="AU50" s="283"/>
      <c r="AV50" s="283"/>
      <c r="AW50" s="283"/>
      <c r="AX50" s="283"/>
      <c r="AY50" s="283"/>
      <c r="BI50" s="44"/>
      <c r="BJ50" s="330" t="str">
        <f>IF(COUNTIF(BU44:BU46,1),"1 POZN: VÝŠE ŽÁDOSTI O PŘÍSPĚVĚK PŘESAHUJE PŘEDEPSANOU MAXIMÁLNÍ VÝŠI!!!","")</f>
        <v/>
      </c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6"/>
      <c r="CK50" s="431"/>
      <c r="CL50" s="440"/>
      <c r="CN50" s="438"/>
      <c r="CO50" s="438"/>
      <c r="CP50" s="438"/>
      <c r="CQ50" s="432"/>
      <c r="CR50" s="434"/>
      <c r="CV50" s="313"/>
      <c r="CW50" s="313"/>
      <c r="DB50" s="428"/>
      <c r="DC50" s="301" t="str">
        <f t="shared" ref="DC50" si="21">DB49</f>
        <v/>
      </c>
      <c r="DD50" s="428"/>
      <c r="DE50" s="428"/>
    </row>
    <row r="51" spans="37:109" ht="12" customHeight="1" x14ac:dyDescent="0.2">
      <c r="AK51" s="285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BI51" s="42"/>
      <c r="BJ51" s="45"/>
      <c r="BK51" s="41"/>
      <c r="BL51" s="41"/>
      <c r="BM51" s="41"/>
      <c r="BN51" s="40"/>
      <c r="BO51" s="40"/>
      <c r="BP51" s="40"/>
      <c r="BQ51" s="40"/>
      <c r="BR51" s="40"/>
      <c r="BS51" s="40"/>
      <c r="BT51" s="40"/>
      <c r="BU51" s="40"/>
      <c r="BV51" s="33"/>
      <c r="CK51" s="431" t="str">
        <f>IF(DB51="ANO",IF(DD51&lt;=$CO$25,"Projekt č.","NEUZNÁNO"),"")</f>
        <v/>
      </c>
      <c r="CL51" s="440">
        <v>6</v>
      </c>
      <c r="CN51" s="438"/>
      <c r="CO51" s="438"/>
      <c r="CP51" s="438"/>
      <c r="CQ51" s="432"/>
      <c r="CR51" s="433" t="str">
        <f t="shared" ref="CR51" si="22">IF(CQ51="","",SUM(CQ51/70)*100)</f>
        <v/>
      </c>
      <c r="CV51" s="313" t="str">
        <f t="shared" ref="CV51" si="23">IF(DB51="ANO",IF(CN51="",-1,1),"")</f>
        <v/>
      </c>
      <c r="CW51" s="313" t="str">
        <f t="shared" ref="CW51" si="24">IF(CV51="","",IF(OR($CQ$32=0,DD51&gt;$CO$25,CQ51=""),-1,1))</f>
        <v/>
      </c>
      <c r="DB51" s="439" t="str">
        <f>IF(OR($CL$32&lt;CL51,DD49&gt;=$CO$25),"","ANO")</f>
        <v/>
      </c>
      <c r="DC51" s="300" t="str">
        <f t="shared" ref="DC51" si="25">DB51</f>
        <v/>
      </c>
      <c r="DD51" s="427">
        <f>SUM($CQ$41:CQ52)</f>
        <v>0</v>
      </c>
      <c r="DE51" s="427" t="str">
        <f t="shared" ref="DE51" si="26">IF(DD51&lt;=$CO$25,"ok","")</f>
        <v>ok</v>
      </c>
    </row>
    <row r="52" spans="37:109" ht="12" customHeight="1" x14ac:dyDescent="0.2">
      <c r="AK52" s="285"/>
      <c r="AL52" s="291"/>
      <c r="AM52" s="291"/>
      <c r="AN52" s="283"/>
      <c r="AO52" s="295"/>
      <c r="AP52" s="295"/>
      <c r="AQ52" s="296"/>
      <c r="AR52" s="295"/>
      <c r="AS52" s="295"/>
      <c r="AT52" s="283"/>
      <c r="AU52" s="283"/>
      <c r="AV52" s="283"/>
      <c r="AW52" s="283"/>
      <c r="AX52" s="283"/>
      <c r="AY52" s="283"/>
      <c r="CK52" s="431"/>
      <c r="CL52" s="440"/>
      <c r="CN52" s="438"/>
      <c r="CO52" s="438"/>
      <c r="CP52" s="438"/>
      <c r="CQ52" s="432"/>
      <c r="CR52" s="434"/>
      <c r="CV52" s="313"/>
      <c r="CW52" s="313"/>
      <c r="DB52" s="428"/>
      <c r="DC52" s="301" t="str">
        <f t="shared" ref="DC52" si="27">DB51</f>
        <v/>
      </c>
      <c r="DD52" s="428"/>
      <c r="DE52" s="428"/>
    </row>
    <row r="53" spans="37:109" ht="12" customHeight="1" x14ac:dyDescent="0.2">
      <c r="AK53" s="285"/>
      <c r="AL53" s="291"/>
      <c r="AM53" s="291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CK53" s="431" t="str">
        <f>IF(DB53="ANO",IF(DD53&lt;=$CO$25,"Projekt č.","NEUZNÁNO"),"")</f>
        <v/>
      </c>
      <c r="CL53" s="440">
        <v>7</v>
      </c>
      <c r="CN53" s="438"/>
      <c r="CO53" s="438"/>
      <c r="CP53" s="438"/>
      <c r="CQ53" s="432"/>
      <c r="CR53" s="433" t="str">
        <f t="shared" ref="CR53" si="28">IF(CQ53="","",SUM(CQ53/70)*100)</f>
        <v/>
      </c>
      <c r="CV53" s="313" t="str">
        <f t="shared" ref="CV53" si="29">IF(DB53="ANO",IF(CN53="",-1,1),"")</f>
        <v/>
      </c>
      <c r="CW53" s="313" t="str">
        <f t="shared" ref="CW53" si="30">IF(CV53="","",IF(OR($CQ$32=0,DD53&gt;$CO$25,CQ53=""),-1,1))</f>
        <v/>
      </c>
      <c r="DB53" s="439" t="str">
        <f>IF(OR($CL$32&lt;CL53,DD51&gt;=$CO$25),"","ANO")</f>
        <v/>
      </c>
      <c r="DC53" s="300" t="str">
        <f t="shared" ref="DC53" si="31">DB53</f>
        <v/>
      </c>
      <c r="DD53" s="427">
        <f>SUM($CQ$41:CQ54)</f>
        <v>0</v>
      </c>
      <c r="DE53" s="427" t="str">
        <f t="shared" ref="DE53" si="32">IF(DD53&lt;=$CO$25,"ok","")</f>
        <v>ok</v>
      </c>
    </row>
    <row r="54" spans="37:109" ht="12" customHeight="1" x14ac:dyDescent="0.2">
      <c r="AK54" s="285"/>
      <c r="AL54" s="283"/>
      <c r="AM54" s="283"/>
      <c r="AN54" s="283"/>
      <c r="AO54" s="297"/>
      <c r="AP54" s="298"/>
      <c r="AQ54" s="283"/>
      <c r="AR54" s="297"/>
      <c r="AS54" s="298"/>
      <c r="AT54" s="283"/>
      <c r="AU54" s="283"/>
      <c r="AV54" s="283"/>
      <c r="AW54" s="283"/>
      <c r="AX54" s="283"/>
      <c r="AY54" s="283"/>
      <c r="CK54" s="431"/>
      <c r="CL54" s="440"/>
      <c r="CN54" s="438"/>
      <c r="CO54" s="438"/>
      <c r="CP54" s="438"/>
      <c r="CQ54" s="432"/>
      <c r="CR54" s="434"/>
      <c r="CV54" s="313"/>
      <c r="CW54" s="313"/>
      <c r="DB54" s="428"/>
      <c r="DC54" s="301" t="str">
        <f t="shared" ref="DC54" si="33">DB53</f>
        <v/>
      </c>
      <c r="DD54" s="428"/>
      <c r="DE54" s="428"/>
    </row>
    <row r="55" spans="37:109" ht="12" customHeight="1" x14ac:dyDescent="0.2">
      <c r="AK55" s="285"/>
      <c r="AL55" s="283"/>
      <c r="AM55" s="283"/>
      <c r="AN55" s="283"/>
      <c r="AO55" s="297"/>
      <c r="AP55" s="298"/>
      <c r="AQ55" s="283"/>
      <c r="AR55" s="297"/>
      <c r="AS55" s="298"/>
      <c r="AT55" s="283"/>
      <c r="AU55" s="283"/>
      <c r="AV55" s="283"/>
      <c r="AW55" s="283"/>
      <c r="AX55" s="283"/>
      <c r="AY55" s="283"/>
      <c r="CK55" s="431" t="str">
        <f>IF(DB55="ANO",IF(DD55&lt;=$CO$25,"Projekt č.","NEUZNÁNO"),"")</f>
        <v/>
      </c>
      <c r="CL55" s="440">
        <v>8</v>
      </c>
      <c r="CN55" s="438"/>
      <c r="CO55" s="438"/>
      <c r="CP55" s="438"/>
      <c r="CQ55" s="432"/>
      <c r="CR55" s="433" t="str">
        <f t="shared" ref="CR55" si="34">IF(CQ55="","",SUM(CQ55/70)*100)</f>
        <v/>
      </c>
      <c r="CV55" s="313" t="str">
        <f t="shared" ref="CV55" si="35">IF(DB55="ANO",IF(CN55="",-1,1),"")</f>
        <v/>
      </c>
      <c r="CW55" s="313" t="str">
        <f t="shared" ref="CW55" si="36">IF(CV55="","",IF(OR($CQ$32=0,DD55&gt;$CO$25,CQ55=""),-1,1))</f>
        <v/>
      </c>
      <c r="DB55" s="439" t="str">
        <f>IF(OR($CL$32&lt;CL55,DD53&gt;=$CO$25),"","ANO")</f>
        <v/>
      </c>
      <c r="DC55" s="300" t="str">
        <f t="shared" ref="DC55" si="37">DB55</f>
        <v/>
      </c>
      <c r="DD55" s="427">
        <f>SUM($CQ$41:CQ56)</f>
        <v>0</v>
      </c>
      <c r="DE55" s="427" t="str">
        <f t="shared" ref="DE55" si="38">IF(DD55&lt;=$CO$25,"ok","")</f>
        <v>ok</v>
      </c>
    </row>
    <row r="56" spans="37:109" ht="12" customHeight="1" x14ac:dyDescent="0.2">
      <c r="AK56" s="285"/>
      <c r="AL56" s="283"/>
      <c r="AM56" s="283"/>
      <c r="AN56" s="283"/>
      <c r="AO56" s="297"/>
      <c r="AP56" s="298"/>
      <c r="AQ56" s="283"/>
      <c r="AR56" s="297"/>
      <c r="AS56" s="298"/>
      <c r="AT56" s="283"/>
      <c r="AU56" s="283"/>
      <c r="AV56" s="283"/>
      <c r="AW56" s="283"/>
      <c r="AX56" s="283"/>
      <c r="AY56" s="283"/>
      <c r="CK56" s="431"/>
      <c r="CL56" s="440"/>
      <c r="CN56" s="438"/>
      <c r="CO56" s="438"/>
      <c r="CP56" s="438"/>
      <c r="CQ56" s="432"/>
      <c r="CR56" s="434"/>
      <c r="CV56" s="313"/>
      <c r="CW56" s="313"/>
      <c r="DB56" s="428"/>
      <c r="DC56" s="301" t="str">
        <f t="shared" ref="DC56" si="39">DB55</f>
        <v/>
      </c>
      <c r="DD56" s="428"/>
      <c r="DE56" s="428"/>
    </row>
    <row r="57" spans="37:109" ht="12" customHeight="1" x14ac:dyDescent="0.2">
      <c r="AK57" s="285"/>
      <c r="AL57" s="283"/>
      <c r="AM57" s="283"/>
      <c r="AN57" s="283"/>
      <c r="AO57" s="297"/>
      <c r="AP57" s="298"/>
      <c r="AQ57" s="283"/>
      <c r="AR57" s="297"/>
      <c r="AS57" s="298"/>
      <c r="AT57" s="283"/>
      <c r="AU57" s="283"/>
      <c r="AV57" s="283"/>
      <c r="AW57" s="283"/>
      <c r="AX57" s="283"/>
      <c r="AY57" s="283"/>
      <c r="CK57" s="431" t="str">
        <f>IF(DB57="ANO",IF(DD57&lt;=$CO$25,"Projekt č.","NEUZNÁNO"),"")</f>
        <v/>
      </c>
      <c r="CL57" s="440">
        <v>9</v>
      </c>
      <c r="CN57" s="438"/>
      <c r="CO57" s="438"/>
      <c r="CP57" s="438"/>
      <c r="CQ57" s="432"/>
      <c r="CR57" s="433" t="str">
        <f t="shared" ref="CR57" si="40">IF(CQ57="","",SUM(CQ57/70)*100)</f>
        <v/>
      </c>
      <c r="CV57" s="313" t="str">
        <f t="shared" ref="CV57" si="41">IF(DB57="ANO",IF(CN57="",-1,1),"")</f>
        <v/>
      </c>
      <c r="CW57" s="313" t="str">
        <f t="shared" ref="CW57" si="42">IF(CV57="","",IF(OR($CQ$32=0,DD57&gt;$CO$25,CQ57=""),-1,1))</f>
        <v/>
      </c>
      <c r="DB57" s="439" t="str">
        <f>IF(OR($CL$32&lt;CL57,DD55&gt;=$CO$25),"","ANO")</f>
        <v/>
      </c>
      <c r="DC57" s="300" t="str">
        <f t="shared" ref="DC57" si="43">DB57</f>
        <v/>
      </c>
      <c r="DD57" s="427">
        <f>SUM($CQ$41:CQ58)</f>
        <v>0</v>
      </c>
      <c r="DE57" s="427" t="str">
        <f t="shared" ref="DE57" si="44">IF(DD57&lt;=$CO$25,"ok","")</f>
        <v>ok</v>
      </c>
    </row>
    <row r="58" spans="37:109" ht="12" customHeight="1" x14ac:dyDescent="0.2">
      <c r="AK58" s="285"/>
      <c r="AL58" s="283"/>
      <c r="AM58" s="283"/>
      <c r="AN58" s="283"/>
      <c r="AO58" s="297"/>
      <c r="AP58" s="298"/>
      <c r="AQ58" s="283"/>
      <c r="AR58" s="297"/>
      <c r="AS58" s="298"/>
      <c r="AT58" s="283"/>
      <c r="AU58" s="283"/>
      <c r="AV58" s="283"/>
      <c r="AW58" s="283"/>
      <c r="AX58" s="283"/>
      <c r="AY58" s="283"/>
      <c r="CK58" s="431"/>
      <c r="CL58" s="440"/>
      <c r="CN58" s="438"/>
      <c r="CO58" s="438"/>
      <c r="CP58" s="438"/>
      <c r="CQ58" s="432"/>
      <c r="CR58" s="434"/>
      <c r="CV58" s="313"/>
      <c r="CW58" s="313"/>
      <c r="DB58" s="428"/>
      <c r="DC58" s="301" t="str">
        <f t="shared" ref="DC58" si="45">DB57</f>
        <v/>
      </c>
      <c r="DD58" s="428"/>
      <c r="DE58" s="428"/>
    </row>
    <row r="59" spans="37:109" ht="12" customHeight="1" x14ac:dyDescent="0.2">
      <c r="AK59" s="285"/>
      <c r="AL59" s="283"/>
      <c r="AM59" s="283"/>
      <c r="AN59" s="283"/>
      <c r="AO59" s="297"/>
      <c r="AP59" s="298"/>
      <c r="AQ59" s="283"/>
      <c r="AR59" s="297"/>
      <c r="AS59" s="298"/>
      <c r="AT59" s="283"/>
      <c r="AU59" s="283"/>
      <c r="AV59" s="283"/>
      <c r="AW59" s="283"/>
      <c r="AX59" s="283"/>
      <c r="AY59" s="283"/>
      <c r="CK59" s="431" t="str">
        <f>IF(DB59="ANO",IF(DD59&lt;=$CO$25,"Projekt č.","NEUZNÁNO"),"")</f>
        <v/>
      </c>
      <c r="CL59" s="440">
        <v>10</v>
      </c>
      <c r="CN59" s="438"/>
      <c r="CO59" s="438"/>
      <c r="CP59" s="438"/>
      <c r="CQ59" s="432"/>
      <c r="CR59" s="433" t="str">
        <f t="shared" ref="CR59" si="46">IF(CQ59="","",SUM(CQ59/70)*100)</f>
        <v/>
      </c>
      <c r="CV59" s="313" t="str">
        <f t="shared" ref="CV59" si="47">IF(DB59="ANO",IF(CN59="",-1,1),"")</f>
        <v/>
      </c>
      <c r="CW59" s="313" t="str">
        <f t="shared" ref="CW59" si="48">IF(CV59="","",IF(OR($CQ$32=0,DD59&gt;$CO$25,CQ59=""),-1,1))</f>
        <v/>
      </c>
      <c r="DB59" s="439" t="str">
        <f>IF(OR($CL$32&lt;CL59,DD57&gt;=$CO$25),"","ANO")</f>
        <v/>
      </c>
      <c r="DC59" s="300" t="str">
        <f t="shared" ref="DC59" si="49">DB59</f>
        <v/>
      </c>
      <c r="DD59" s="427">
        <f>SUM($CQ$41:CQ60)</f>
        <v>0</v>
      </c>
      <c r="DE59" s="427" t="str">
        <f t="shared" ref="DE59" si="50">IF(DD59&lt;=$CO$25,"ok","")</f>
        <v>ok</v>
      </c>
    </row>
    <row r="60" spans="37:109" ht="12" customHeight="1" x14ac:dyDescent="0.2">
      <c r="AK60" s="285"/>
      <c r="AL60" s="283"/>
      <c r="AM60" s="283"/>
      <c r="AN60" s="283"/>
      <c r="AO60" s="297"/>
      <c r="AP60" s="298"/>
      <c r="AQ60" s="283"/>
      <c r="AR60" s="297"/>
      <c r="AS60" s="298"/>
      <c r="AT60" s="283"/>
      <c r="AU60" s="283"/>
      <c r="AV60" s="283"/>
      <c r="AW60" s="283"/>
      <c r="AX60" s="283"/>
      <c r="AY60" s="283"/>
      <c r="CK60" s="431"/>
      <c r="CL60" s="440"/>
      <c r="CN60" s="438"/>
      <c r="CO60" s="438"/>
      <c r="CP60" s="438"/>
      <c r="CQ60" s="432"/>
      <c r="CR60" s="434"/>
      <c r="CV60" s="313"/>
      <c r="CW60" s="313"/>
      <c r="DB60" s="428"/>
      <c r="DC60" s="301" t="str">
        <f t="shared" ref="DC60" si="51">DB59</f>
        <v/>
      </c>
      <c r="DD60" s="428"/>
      <c r="DE60" s="428"/>
    </row>
    <row r="61" spans="37:109" ht="12" customHeight="1" x14ac:dyDescent="0.2">
      <c r="AK61" s="285"/>
      <c r="AL61" s="283"/>
      <c r="AM61" s="283"/>
      <c r="AN61" s="283"/>
      <c r="AO61" s="297"/>
      <c r="AP61" s="298"/>
      <c r="AQ61" s="283"/>
      <c r="AR61" s="297"/>
      <c r="AS61" s="298"/>
      <c r="AT61" s="283"/>
      <c r="AU61" s="283"/>
      <c r="AV61" s="283"/>
      <c r="AW61" s="283"/>
      <c r="AX61" s="283"/>
      <c r="AY61" s="283"/>
      <c r="CK61" s="431" t="str">
        <f>IF(DB61="ANO",IF(DD61&lt;=$CO$25,"Projekt č.","NEUZNÁNO"),"")</f>
        <v/>
      </c>
      <c r="CL61" s="440">
        <v>11</v>
      </c>
      <c r="CN61" s="438"/>
      <c r="CO61" s="438"/>
      <c r="CP61" s="438"/>
      <c r="CQ61" s="432"/>
      <c r="CR61" s="433" t="str">
        <f t="shared" ref="CR61" si="52">IF(CQ61="","",SUM(CQ61/70)*100)</f>
        <v/>
      </c>
      <c r="CV61" s="313" t="str">
        <f t="shared" ref="CV61" si="53">IF(DB61="ANO",IF(CN61="",-1,1),"")</f>
        <v/>
      </c>
      <c r="CW61" s="313" t="str">
        <f t="shared" ref="CW61" si="54">IF(CV61="","",IF(OR($CQ$32=0,DD61&gt;$CO$25,CQ61=""),-1,1))</f>
        <v/>
      </c>
      <c r="DB61" s="439" t="str">
        <f>IF(OR($CL$32&lt;CL61,DD59&gt;=$CO$25),"","ANO")</f>
        <v/>
      </c>
      <c r="DC61" s="300" t="str">
        <f t="shared" ref="DC61" si="55">DB61</f>
        <v/>
      </c>
      <c r="DD61" s="427">
        <f>SUM($CQ$41:CQ62)</f>
        <v>0</v>
      </c>
      <c r="DE61" s="427" t="str">
        <f t="shared" ref="DE61" si="56">IF(DD61&lt;=$CO$25,"ok","")</f>
        <v>ok</v>
      </c>
    </row>
    <row r="62" spans="37:109" ht="12" customHeight="1" x14ac:dyDescent="0.2">
      <c r="AK62" s="285"/>
      <c r="AL62" s="283"/>
      <c r="AM62" s="283"/>
      <c r="AN62" s="283"/>
      <c r="AO62" s="297"/>
      <c r="AP62" s="298"/>
      <c r="AQ62" s="283"/>
      <c r="AR62" s="297"/>
      <c r="AS62" s="298"/>
      <c r="AT62" s="283"/>
      <c r="AU62" s="283"/>
      <c r="AV62" s="283"/>
      <c r="AW62" s="283"/>
      <c r="AX62" s="283"/>
      <c r="AY62" s="283"/>
      <c r="CK62" s="431"/>
      <c r="CL62" s="440"/>
      <c r="CN62" s="438"/>
      <c r="CO62" s="438"/>
      <c r="CP62" s="438"/>
      <c r="CQ62" s="432"/>
      <c r="CR62" s="434"/>
      <c r="CV62" s="313"/>
      <c r="CW62" s="313"/>
      <c r="DB62" s="428"/>
      <c r="DC62" s="301" t="str">
        <f t="shared" ref="DC62" si="57">DB61</f>
        <v/>
      </c>
      <c r="DD62" s="428"/>
      <c r="DE62" s="428"/>
    </row>
    <row r="63" spans="37:109" ht="12" customHeight="1" x14ac:dyDescent="0.2">
      <c r="AK63" s="285"/>
      <c r="AL63" s="283"/>
      <c r="AM63" s="283"/>
      <c r="AN63" s="283"/>
      <c r="AO63" s="297"/>
      <c r="AP63" s="298"/>
      <c r="AQ63" s="283"/>
      <c r="AR63" s="297"/>
      <c r="AS63" s="298"/>
      <c r="AT63" s="283"/>
      <c r="AU63" s="283"/>
      <c r="AV63" s="283"/>
      <c r="AW63" s="283"/>
      <c r="AX63" s="283"/>
      <c r="AY63" s="283"/>
      <c r="CK63" s="431" t="str">
        <f>IF(DB63="ANO",IF(DD63&lt;=$CO$25,"Projekt č.","NEUZNÁNO"),"")</f>
        <v/>
      </c>
      <c r="CL63" s="440">
        <v>12</v>
      </c>
      <c r="CN63" s="438"/>
      <c r="CO63" s="438"/>
      <c r="CP63" s="438"/>
      <c r="CQ63" s="432"/>
      <c r="CR63" s="433" t="str">
        <f t="shared" ref="CR63" si="58">IF(CQ63="","",SUM(CQ63/70)*100)</f>
        <v/>
      </c>
      <c r="CV63" s="313" t="str">
        <f t="shared" ref="CV63" si="59">IF(DB63="ANO",IF(CN63="",-1,1),"")</f>
        <v/>
      </c>
      <c r="CW63" s="313" t="str">
        <f t="shared" ref="CW63" si="60">IF(CV63="","",IF(OR($CQ$32=0,DD63&gt;$CO$25,CQ63=""),-1,1))</f>
        <v/>
      </c>
      <c r="DB63" s="439" t="str">
        <f>IF(OR($CL$32&lt;CL63,DD61&gt;=$CO$25),"","ANO")</f>
        <v/>
      </c>
      <c r="DC63" s="300" t="str">
        <f t="shared" ref="DC63" si="61">DB63</f>
        <v/>
      </c>
      <c r="DD63" s="427">
        <f>SUM($CQ$41:CQ64)</f>
        <v>0</v>
      </c>
      <c r="DE63" s="427" t="str">
        <f t="shared" ref="DE63" si="62">IF(DD63&lt;=$CO$25,"ok","")</f>
        <v>ok</v>
      </c>
    </row>
    <row r="64" spans="37:109" ht="12" customHeight="1" x14ac:dyDescent="0.2">
      <c r="AK64" s="285"/>
      <c r="AL64" s="283"/>
      <c r="AM64" s="283"/>
      <c r="AN64" s="283"/>
      <c r="AO64" s="297"/>
      <c r="AP64" s="298"/>
      <c r="AQ64" s="283"/>
      <c r="AR64" s="297"/>
      <c r="AS64" s="298"/>
      <c r="AT64" s="283"/>
      <c r="AU64" s="283"/>
      <c r="AV64" s="283"/>
      <c r="AW64" s="283"/>
      <c r="AX64" s="283"/>
      <c r="AY64" s="283"/>
      <c r="CK64" s="431"/>
      <c r="CL64" s="440"/>
      <c r="CN64" s="438"/>
      <c r="CO64" s="438"/>
      <c r="CP64" s="438"/>
      <c r="CQ64" s="432"/>
      <c r="CR64" s="434"/>
      <c r="CV64" s="313"/>
      <c r="CW64" s="313"/>
      <c r="DB64" s="428"/>
      <c r="DC64" s="301" t="str">
        <f t="shared" ref="DC64" si="63">DB63</f>
        <v/>
      </c>
      <c r="DD64" s="428"/>
      <c r="DE64" s="428"/>
    </row>
    <row r="65" spans="37:109" ht="12" customHeight="1" x14ac:dyDescent="0.2">
      <c r="AK65" s="285"/>
      <c r="AL65" s="283"/>
      <c r="AM65" s="283"/>
      <c r="AN65" s="283"/>
      <c r="AO65" s="297"/>
      <c r="AP65" s="298"/>
      <c r="AQ65" s="283"/>
      <c r="AR65" s="297"/>
      <c r="AS65" s="298"/>
      <c r="AT65" s="283"/>
      <c r="AU65" s="283"/>
      <c r="AV65" s="283"/>
      <c r="AW65" s="283"/>
      <c r="AX65" s="283"/>
      <c r="AY65" s="283"/>
      <c r="CK65" s="431" t="str">
        <f>IF(DB65="ANO",IF(DD65&lt;=$CO$25,"Projekt č.","NEUZNÁNO"),"")</f>
        <v/>
      </c>
      <c r="CL65" s="440">
        <v>13</v>
      </c>
      <c r="CN65" s="438"/>
      <c r="CO65" s="438"/>
      <c r="CP65" s="438"/>
      <c r="CQ65" s="432"/>
      <c r="CR65" s="433" t="str">
        <f t="shared" ref="CR65" si="64">IF(CQ65="","",SUM(CQ65/70)*100)</f>
        <v/>
      </c>
      <c r="CV65" s="313" t="str">
        <f t="shared" ref="CV65" si="65">IF(DB65="ANO",IF(CN65="",-1,1),"")</f>
        <v/>
      </c>
      <c r="CW65" s="313" t="str">
        <f t="shared" ref="CW65" si="66">IF(CV65="","",IF(OR($CQ$32=0,DD65&gt;$CO$25,CQ65=""),-1,1))</f>
        <v/>
      </c>
      <c r="DB65" s="439" t="str">
        <f>IF(OR($CL$32&lt;CL65,DD63&gt;=$CO$25),"","ANO")</f>
        <v/>
      </c>
      <c r="DC65" s="300" t="str">
        <f t="shared" ref="DC65" si="67">DB65</f>
        <v/>
      </c>
      <c r="DD65" s="427">
        <f>SUM($CQ$41:CQ66)</f>
        <v>0</v>
      </c>
      <c r="DE65" s="427" t="str">
        <f t="shared" ref="DE65" si="68">IF(DD65&lt;=$CO$25,"ok","")</f>
        <v>ok</v>
      </c>
    </row>
    <row r="66" spans="37:109" ht="12" customHeight="1" x14ac:dyDescent="0.2">
      <c r="AK66" s="285"/>
      <c r="AL66" s="283"/>
      <c r="AM66" s="283"/>
      <c r="AN66" s="283"/>
      <c r="AO66" s="297"/>
      <c r="AP66" s="298"/>
      <c r="AQ66" s="283"/>
      <c r="AR66" s="297"/>
      <c r="AS66" s="298"/>
      <c r="AT66" s="283"/>
      <c r="AU66" s="283"/>
      <c r="AV66" s="283"/>
      <c r="AW66" s="283"/>
      <c r="AX66" s="283"/>
      <c r="AY66" s="283"/>
      <c r="CK66" s="431"/>
      <c r="CL66" s="440"/>
      <c r="CN66" s="438"/>
      <c r="CO66" s="438"/>
      <c r="CP66" s="438"/>
      <c r="CQ66" s="432"/>
      <c r="CR66" s="434"/>
      <c r="CV66" s="313"/>
      <c r="CW66" s="313"/>
      <c r="DB66" s="428"/>
      <c r="DC66" s="301" t="str">
        <f t="shared" ref="DC66" si="69">DB65</f>
        <v/>
      </c>
      <c r="DD66" s="428"/>
      <c r="DE66" s="428"/>
    </row>
    <row r="67" spans="37:109" ht="12" customHeight="1" x14ac:dyDescent="0.2">
      <c r="AK67" s="285"/>
      <c r="AL67" s="283"/>
      <c r="AM67" s="283"/>
      <c r="AN67" s="283"/>
      <c r="AO67" s="297"/>
      <c r="AP67" s="298"/>
      <c r="AQ67" s="283"/>
      <c r="AR67" s="297"/>
      <c r="AS67" s="298"/>
      <c r="AT67" s="283"/>
      <c r="AU67" s="283"/>
      <c r="AV67" s="283"/>
      <c r="AW67" s="283"/>
      <c r="AX67" s="283"/>
      <c r="AY67" s="283"/>
      <c r="CK67" s="431" t="str">
        <f>IF(DB67="ANO",IF(DD67&lt;=$CO$25,"Projekt č.","NEUZNÁNO"),"")</f>
        <v/>
      </c>
      <c r="CL67" s="440">
        <v>14</v>
      </c>
      <c r="CN67" s="438"/>
      <c r="CO67" s="438"/>
      <c r="CP67" s="438"/>
      <c r="CQ67" s="432"/>
      <c r="CR67" s="433" t="str">
        <f t="shared" ref="CR67" si="70">IF(CQ67="","",SUM(CQ67/70)*100)</f>
        <v/>
      </c>
      <c r="CV67" s="313" t="str">
        <f t="shared" ref="CV67" si="71">IF(DB67="ANO",IF(CN67="",-1,1),"")</f>
        <v/>
      </c>
      <c r="CW67" s="313" t="str">
        <f t="shared" ref="CW67" si="72">IF(CV67="","",IF(OR($CQ$32=0,DD67&gt;$CO$25,CQ67=""),-1,1))</f>
        <v/>
      </c>
      <c r="DB67" s="439" t="str">
        <f>IF(OR($CL$32&lt;CL67,DD65&gt;=$CO$25),"","ANO")</f>
        <v/>
      </c>
      <c r="DC67" s="300" t="str">
        <f t="shared" ref="DC67" si="73">DB67</f>
        <v/>
      </c>
      <c r="DD67" s="427">
        <f>SUM($CQ$41:CQ68)</f>
        <v>0</v>
      </c>
      <c r="DE67" s="427" t="str">
        <f t="shared" ref="DE67" si="74">IF(DD67&lt;=$CO$25,"ok","")</f>
        <v>ok</v>
      </c>
    </row>
    <row r="68" spans="37:109" ht="12" customHeight="1" x14ac:dyDescent="0.2">
      <c r="AK68" s="285"/>
      <c r="AL68" s="283"/>
      <c r="AM68" s="283"/>
      <c r="AN68" s="283"/>
      <c r="AO68" s="297"/>
      <c r="AP68" s="298"/>
      <c r="AQ68" s="283"/>
      <c r="AR68" s="297"/>
      <c r="AS68" s="298"/>
      <c r="AT68" s="283"/>
      <c r="AU68" s="283"/>
      <c r="AV68" s="283"/>
      <c r="AW68" s="283"/>
      <c r="AX68" s="283"/>
      <c r="AY68" s="283"/>
      <c r="CK68" s="431"/>
      <c r="CL68" s="440"/>
      <c r="CN68" s="438"/>
      <c r="CO68" s="438"/>
      <c r="CP68" s="438"/>
      <c r="CQ68" s="432"/>
      <c r="CR68" s="434"/>
      <c r="CV68" s="313"/>
      <c r="CW68" s="313"/>
      <c r="DB68" s="428"/>
      <c r="DC68" s="301" t="str">
        <f t="shared" ref="DC68" si="75">DB67</f>
        <v/>
      </c>
      <c r="DD68" s="428"/>
      <c r="DE68" s="428"/>
    </row>
    <row r="69" spans="37:109" ht="12" customHeight="1" x14ac:dyDescent="0.2">
      <c r="AK69" s="285"/>
      <c r="AL69" s="283"/>
      <c r="AM69" s="283"/>
      <c r="AN69" s="283"/>
      <c r="AO69" s="297"/>
      <c r="AP69" s="298"/>
      <c r="AQ69" s="283"/>
      <c r="AR69" s="297"/>
      <c r="AS69" s="298"/>
      <c r="AT69" s="283"/>
      <c r="AU69" s="283"/>
      <c r="AV69" s="283"/>
      <c r="AW69" s="283"/>
      <c r="AX69" s="283"/>
      <c r="AY69" s="283"/>
      <c r="CK69" s="431" t="str">
        <f>IF(DB69="ANO",IF(DD69&lt;=$CO$25,"Projekt č.","NEUZNÁNO"),"")</f>
        <v/>
      </c>
      <c r="CL69" s="440">
        <v>15</v>
      </c>
      <c r="CN69" s="438"/>
      <c r="CO69" s="438"/>
      <c r="CP69" s="438"/>
      <c r="CQ69" s="432"/>
      <c r="CR69" s="433" t="str">
        <f t="shared" ref="CR69" si="76">IF(CQ69="","",SUM(CQ69/70)*100)</f>
        <v/>
      </c>
      <c r="CV69" s="313" t="str">
        <f t="shared" ref="CV69" si="77">IF(DB69="ANO",IF(CN69="",-1,1),"")</f>
        <v/>
      </c>
      <c r="CW69" s="313" t="str">
        <f t="shared" ref="CW69" si="78">IF(CV69="","",IF(OR($CQ$32=0,DD69&gt;$CO$25,CQ69=""),-1,1))</f>
        <v/>
      </c>
      <c r="DB69" s="439" t="str">
        <f>IF(OR($CL$32&lt;CL69,DD67&gt;=$CO$25),"","ANO")</f>
        <v/>
      </c>
      <c r="DC69" s="300" t="str">
        <f t="shared" ref="DC69" si="79">DB69</f>
        <v/>
      </c>
      <c r="DD69" s="427">
        <f>SUM($CQ$41:CQ70)</f>
        <v>0</v>
      </c>
      <c r="DE69" s="427" t="str">
        <f t="shared" ref="DE69" si="80">IF(DD69&lt;=$CO$25,"ok","")</f>
        <v>ok</v>
      </c>
    </row>
    <row r="70" spans="37:109" ht="12" customHeight="1" x14ac:dyDescent="0.2">
      <c r="AK70" s="285"/>
      <c r="AL70" s="283"/>
      <c r="AM70" s="283"/>
      <c r="AN70" s="283"/>
      <c r="AO70" s="297"/>
      <c r="AP70" s="298"/>
      <c r="AQ70" s="283"/>
      <c r="AR70" s="297"/>
      <c r="AS70" s="298"/>
      <c r="AT70" s="283"/>
      <c r="AU70" s="283"/>
      <c r="AV70" s="283"/>
      <c r="AW70" s="283"/>
      <c r="AX70" s="283"/>
      <c r="AY70" s="283"/>
      <c r="CK70" s="431"/>
      <c r="CL70" s="440"/>
      <c r="CN70" s="438"/>
      <c r="CO70" s="438"/>
      <c r="CP70" s="438"/>
      <c r="CQ70" s="432"/>
      <c r="CR70" s="434"/>
      <c r="CV70" s="313"/>
      <c r="CW70" s="313"/>
      <c r="DB70" s="428"/>
      <c r="DC70" s="301" t="str">
        <f t="shared" ref="DC70" si="81">DB69</f>
        <v/>
      </c>
      <c r="DD70" s="428"/>
      <c r="DE70" s="428"/>
    </row>
    <row r="71" spans="37:109" ht="12" customHeight="1" x14ac:dyDescent="0.2">
      <c r="AK71" s="285"/>
      <c r="AL71" s="283"/>
      <c r="AM71" s="283"/>
      <c r="AN71" s="283"/>
      <c r="AO71" s="297"/>
      <c r="AP71" s="298"/>
      <c r="AQ71" s="283"/>
      <c r="AR71" s="297"/>
      <c r="AS71" s="298"/>
      <c r="AT71" s="283"/>
      <c r="AU71" s="283"/>
      <c r="AV71" s="283"/>
      <c r="AW71" s="283"/>
      <c r="AX71" s="283"/>
      <c r="AY71" s="283"/>
      <c r="CK71" s="431" t="str">
        <f>IF(DB71="ANO",IF(DD71&lt;=$CO$25,"Projekt č.","NEUZNÁNO"),"")</f>
        <v/>
      </c>
      <c r="CL71" s="440">
        <v>16</v>
      </c>
      <c r="CN71" s="438"/>
      <c r="CO71" s="438"/>
      <c r="CP71" s="438"/>
      <c r="CQ71" s="432"/>
      <c r="CR71" s="433" t="str">
        <f t="shared" ref="CR71" si="82">IF(CQ71="","",SUM(CQ71/70)*100)</f>
        <v/>
      </c>
      <c r="CV71" s="313" t="str">
        <f t="shared" ref="CV71" si="83">IF(DB71="ANO",IF(CN71="",-1,1),"")</f>
        <v/>
      </c>
      <c r="CW71" s="313" t="str">
        <f t="shared" ref="CW71" si="84">IF(CV71="","",IF(OR($CQ$32=0,DD71&gt;$CO$25,CQ71=""),-1,1))</f>
        <v/>
      </c>
      <c r="DB71" s="439" t="str">
        <f>IF(OR($CL$32&lt;CL71,DD69&gt;=$CO$25),"","ANO")</f>
        <v/>
      </c>
      <c r="DC71" s="300" t="str">
        <f t="shared" ref="DC71" si="85">DB71</f>
        <v/>
      </c>
      <c r="DD71" s="427">
        <f>SUM($CQ$41:CQ72)</f>
        <v>0</v>
      </c>
      <c r="DE71" s="427" t="str">
        <f t="shared" ref="DE71" si="86">IF(DD71&lt;=$CO$25,"ok","")</f>
        <v>ok</v>
      </c>
    </row>
    <row r="72" spans="37:109" ht="12" customHeight="1" x14ac:dyDescent="0.2">
      <c r="AK72" s="285"/>
      <c r="AL72" s="283"/>
      <c r="AM72" s="283"/>
      <c r="AN72" s="283"/>
      <c r="AO72" s="297"/>
      <c r="AP72" s="298"/>
      <c r="AQ72" s="283"/>
      <c r="AR72" s="297"/>
      <c r="AS72" s="298"/>
      <c r="AT72" s="283"/>
      <c r="AU72" s="283"/>
      <c r="AV72" s="283"/>
      <c r="AW72" s="283"/>
      <c r="AX72" s="283"/>
      <c r="AY72" s="283"/>
      <c r="CK72" s="431"/>
      <c r="CL72" s="440"/>
      <c r="CN72" s="438"/>
      <c r="CO72" s="438"/>
      <c r="CP72" s="438"/>
      <c r="CQ72" s="432"/>
      <c r="CR72" s="434"/>
      <c r="CV72" s="313"/>
      <c r="CW72" s="313"/>
      <c r="DB72" s="428"/>
      <c r="DC72" s="301" t="str">
        <f t="shared" ref="DC72" si="87">DB71</f>
        <v/>
      </c>
      <c r="DD72" s="428"/>
      <c r="DE72" s="428"/>
    </row>
    <row r="73" spans="37:109" ht="12" customHeight="1" x14ac:dyDescent="0.2">
      <c r="AK73" s="285"/>
      <c r="AL73" s="283"/>
      <c r="AM73" s="283"/>
      <c r="AN73" s="283"/>
      <c r="AO73" s="297"/>
      <c r="AP73" s="298"/>
      <c r="AQ73" s="283"/>
      <c r="AR73" s="297"/>
      <c r="AS73" s="298"/>
      <c r="AT73" s="283"/>
      <c r="AU73" s="283"/>
      <c r="AV73" s="283"/>
      <c r="AW73" s="283"/>
      <c r="AX73" s="283"/>
      <c r="AY73" s="283"/>
      <c r="CK73" s="431" t="str">
        <f>IF(DB73="ANO",IF(DD73&lt;=$CO$25,"Projekt č.","NEUZNÁNO"),"")</f>
        <v/>
      </c>
      <c r="CL73" s="440">
        <v>17</v>
      </c>
      <c r="CN73" s="438"/>
      <c r="CO73" s="438"/>
      <c r="CP73" s="438"/>
      <c r="CQ73" s="432"/>
      <c r="CR73" s="433" t="str">
        <f t="shared" ref="CR73" si="88">IF(CQ73="","",SUM(CQ73/70)*100)</f>
        <v/>
      </c>
      <c r="CV73" s="313" t="str">
        <f t="shared" ref="CV73" si="89">IF(DB73="ANO",IF(CN73="",-1,1),"")</f>
        <v/>
      </c>
      <c r="CW73" s="313" t="str">
        <f t="shared" ref="CW73" si="90">IF(CV73="","",IF(OR($CQ$32=0,DD73&gt;$CO$25,CQ73=""),-1,1))</f>
        <v/>
      </c>
      <c r="DB73" s="439" t="str">
        <f>IF(OR($CL$32&lt;CL73,DD71&gt;=$CO$25),"","ANO")</f>
        <v/>
      </c>
      <c r="DC73" s="300" t="str">
        <f t="shared" ref="DC73" si="91">DB73</f>
        <v/>
      </c>
      <c r="DD73" s="427">
        <f>SUM($CQ$41:CQ74)</f>
        <v>0</v>
      </c>
      <c r="DE73" s="427" t="str">
        <f t="shared" ref="DE73" si="92">IF(DD73&lt;=$CO$25,"ok","")</f>
        <v>ok</v>
      </c>
    </row>
    <row r="74" spans="37:109" ht="12" customHeight="1" x14ac:dyDescent="0.2">
      <c r="AK74" s="285"/>
      <c r="AL74" s="283"/>
      <c r="AM74" s="283"/>
      <c r="AN74" s="283"/>
      <c r="AO74" s="297"/>
      <c r="AP74" s="298"/>
      <c r="AQ74" s="283"/>
      <c r="AR74" s="297"/>
      <c r="AS74" s="298"/>
      <c r="AT74" s="283"/>
      <c r="AU74" s="283"/>
      <c r="AV74" s="283"/>
      <c r="AW74" s="283"/>
      <c r="AX74" s="283"/>
      <c r="AY74" s="283"/>
      <c r="CK74" s="431"/>
      <c r="CL74" s="440"/>
      <c r="CN74" s="438"/>
      <c r="CO74" s="438"/>
      <c r="CP74" s="438"/>
      <c r="CQ74" s="432"/>
      <c r="CR74" s="434"/>
      <c r="CV74" s="313"/>
      <c r="CW74" s="313"/>
      <c r="DB74" s="428"/>
      <c r="DC74" s="301" t="str">
        <f t="shared" ref="DC74" si="93">DB73</f>
        <v/>
      </c>
      <c r="DD74" s="428"/>
      <c r="DE74" s="428"/>
    </row>
    <row r="75" spans="37:109" ht="12" customHeight="1" x14ac:dyDescent="0.2">
      <c r="AK75" s="285"/>
      <c r="AL75" s="283"/>
      <c r="AM75" s="283"/>
      <c r="AN75" s="283"/>
      <c r="AO75" s="297"/>
      <c r="AP75" s="298"/>
      <c r="AQ75" s="283"/>
      <c r="AR75" s="297"/>
      <c r="AS75" s="298"/>
      <c r="AT75" s="283"/>
      <c r="AU75" s="283"/>
      <c r="AV75" s="283"/>
      <c r="AW75" s="283"/>
      <c r="AX75" s="283"/>
      <c r="AY75" s="283"/>
      <c r="CK75" s="431" t="str">
        <f>IF(DB75="ANO",IF(DD75&lt;=$CO$25,"Projekt č.","NEUZNÁNO"),"")</f>
        <v/>
      </c>
      <c r="CL75" s="440">
        <v>18</v>
      </c>
      <c r="CN75" s="438"/>
      <c r="CO75" s="438"/>
      <c r="CP75" s="438"/>
      <c r="CQ75" s="432"/>
      <c r="CR75" s="433" t="str">
        <f t="shared" ref="CR75" si="94">IF(CQ75="","",SUM(CQ75/70)*100)</f>
        <v/>
      </c>
      <c r="CV75" s="313" t="str">
        <f t="shared" ref="CV75" si="95">IF(DB75="ANO",IF(CN75="",-1,1),"")</f>
        <v/>
      </c>
      <c r="CW75" s="313" t="str">
        <f t="shared" ref="CW75" si="96">IF(CV75="","",IF(OR($CQ$32=0,DD75&gt;$CO$25,CQ75=""),-1,1))</f>
        <v/>
      </c>
      <c r="DB75" s="439" t="str">
        <f>IF(OR($CL$32&lt;CL75,DD73&gt;=$CO$25),"","ANO")</f>
        <v/>
      </c>
      <c r="DC75" s="300" t="str">
        <f t="shared" ref="DC75" si="97">DB75</f>
        <v/>
      </c>
      <c r="DD75" s="427">
        <f>SUM($CQ$41:CQ76)</f>
        <v>0</v>
      </c>
      <c r="DE75" s="427" t="str">
        <f t="shared" ref="DE75" si="98">IF(DD75&lt;=$CO$25,"ok","")</f>
        <v>ok</v>
      </c>
    </row>
    <row r="76" spans="37:109" ht="12" customHeight="1" x14ac:dyDescent="0.2">
      <c r="AK76" s="285"/>
      <c r="AL76" s="283"/>
      <c r="AM76" s="283"/>
      <c r="AN76" s="283"/>
      <c r="AO76" s="297"/>
      <c r="AP76" s="298"/>
      <c r="AQ76" s="283"/>
      <c r="AR76" s="297"/>
      <c r="AS76" s="298"/>
      <c r="AT76" s="283"/>
      <c r="AU76" s="283"/>
      <c r="AV76" s="283"/>
      <c r="AW76" s="283"/>
      <c r="AX76" s="283"/>
      <c r="AY76" s="283"/>
      <c r="CK76" s="431"/>
      <c r="CL76" s="440"/>
      <c r="CN76" s="438"/>
      <c r="CO76" s="438"/>
      <c r="CP76" s="438"/>
      <c r="CQ76" s="432"/>
      <c r="CR76" s="434"/>
      <c r="CV76" s="313"/>
      <c r="CW76" s="313"/>
      <c r="DB76" s="428"/>
      <c r="DC76" s="301" t="str">
        <f t="shared" ref="DC76" si="99">DB75</f>
        <v/>
      </c>
      <c r="DD76" s="428"/>
      <c r="DE76" s="428"/>
    </row>
    <row r="77" spans="37:109" ht="12" customHeight="1" x14ac:dyDescent="0.2">
      <c r="AK77" s="285"/>
      <c r="AL77" s="283"/>
      <c r="AM77" s="283"/>
      <c r="AN77" s="283"/>
      <c r="AO77" s="297"/>
      <c r="AP77" s="298"/>
      <c r="AQ77" s="283"/>
      <c r="AR77" s="297"/>
      <c r="AS77" s="298"/>
      <c r="AT77" s="283"/>
      <c r="AU77" s="283"/>
      <c r="AV77" s="283"/>
      <c r="AW77" s="283"/>
      <c r="AX77" s="283"/>
      <c r="AY77" s="283"/>
      <c r="CK77" s="431" t="str">
        <f>IF(DB77="ANO",IF(DD77&lt;=$CO$25,"Projekt č.","NEUZNÁNO"),"")</f>
        <v/>
      </c>
      <c r="CL77" s="440">
        <v>19</v>
      </c>
      <c r="CN77" s="438"/>
      <c r="CO77" s="438"/>
      <c r="CP77" s="438"/>
      <c r="CQ77" s="432"/>
      <c r="CR77" s="433" t="str">
        <f t="shared" ref="CR77:CR79" si="100">IF(CQ77="","",SUM(CQ77/70)*100)</f>
        <v/>
      </c>
      <c r="CV77" s="313" t="str">
        <f t="shared" ref="CV77" si="101">IF(DB77="ANO",IF(CN77="",-1,1),"")</f>
        <v/>
      </c>
      <c r="CW77" s="313" t="str">
        <f t="shared" ref="CW77" si="102">IF(CV77="","",IF(OR($CQ$32=0,DD77&gt;$CO$25,CQ77=""),-1,1))</f>
        <v/>
      </c>
      <c r="DB77" s="439" t="str">
        <f>IF(OR($CL$32&lt;CL77,DD75&gt;=$CO$25),"","ANO")</f>
        <v/>
      </c>
      <c r="DC77" s="300" t="str">
        <f t="shared" ref="DC77" si="103">DB77</f>
        <v/>
      </c>
      <c r="DD77" s="427">
        <f>SUM($CQ$41:CQ78)</f>
        <v>0</v>
      </c>
      <c r="DE77" s="427" t="str">
        <f t="shared" ref="DE77" si="104">IF(DD77&lt;=$CO$25,"ok","")</f>
        <v>ok</v>
      </c>
    </row>
    <row r="78" spans="37:109" ht="12" customHeight="1" x14ac:dyDescent="0.2">
      <c r="AK78" s="285"/>
      <c r="AL78" s="283"/>
      <c r="AM78" s="283"/>
      <c r="AN78" s="283"/>
      <c r="AO78" s="297"/>
      <c r="AP78" s="298"/>
      <c r="AQ78" s="283"/>
      <c r="AR78" s="297"/>
      <c r="AS78" s="298"/>
      <c r="AT78" s="283"/>
      <c r="AU78" s="283"/>
      <c r="AV78" s="283"/>
      <c r="AW78" s="283"/>
      <c r="AX78" s="283"/>
      <c r="AY78" s="283"/>
      <c r="CK78" s="431"/>
      <c r="CL78" s="440"/>
      <c r="CN78" s="438"/>
      <c r="CO78" s="438"/>
      <c r="CP78" s="438"/>
      <c r="CQ78" s="432"/>
      <c r="CR78" s="434"/>
      <c r="CV78" s="313"/>
      <c r="CW78" s="313"/>
      <c r="DB78" s="428"/>
      <c r="DC78" s="301" t="str">
        <f t="shared" ref="DC78" si="105">DB77</f>
        <v/>
      </c>
      <c r="DD78" s="428"/>
      <c r="DE78" s="428"/>
    </row>
    <row r="79" spans="37:109" ht="12" customHeight="1" x14ac:dyDescent="0.2">
      <c r="AK79" s="285"/>
      <c r="AL79" s="283"/>
      <c r="AM79" s="283"/>
      <c r="AN79" s="283"/>
      <c r="AO79" s="297"/>
      <c r="AP79" s="298"/>
      <c r="AQ79" s="283"/>
      <c r="AR79" s="297"/>
      <c r="AS79" s="298"/>
      <c r="AT79" s="283"/>
      <c r="AU79" s="283"/>
      <c r="AV79" s="283"/>
      <c r="AW79" s="283"/>
      <c r="AX79" s="283"/>
      <c r="AY79" s="283"/>
      <c r="CK79" s="431" t="str">
        <f>IF(DB79="ANO",IF(DD79&lt;=$CO$25,"Projekt č.","NEUZNÁNO"),"")</f>
        <v/>
      </c>
      <c r="CL79" s="440">
        <v>20</v>
      </c>
      <c r="CN79" s="438"/>
      <c r="CO79" s="438"/>
      <c r="CP79" s="438"/>
      <c r="CQ79" s="432"/>
      <c r="CR79" s="433" t="str">
        <f t="shared" si="100"/>
        <v/>
      </c>
      <c r="CV79" s="313" t="str">
        <f t="shared" ref="CV79" si="106">IF(DB79="ANO",IF(CN79="",-1,1),"")</f>
        <v/>
      </c>
      <c r="CW79" s="313" t="str">
        <f t="shared" ref="CW79" si="107">IF(CV79="","",IF(OR($CQ$32=0,DD79&gt;$CO$25,CQ79=""),-1,1))</f>
        <v/>
      </c>
      <c r="DB79" s="439" t="str">
        <f>IF(OR($CL$32&lt;CL79,DD77&gt;=$CO$25),"","ANO")</f>
        <v/>
      </c>
      <c r="DC79" s="300" t="str">
        <f t="shared" ref="DC79" si="108">DB79</f>
        <v/>
      </c>
      <c r="DD79" s="427">
        <f>SUM($CQ$41:CQ80)</f>
        <v>0</v>
      </c>
      <c r="DE79" s="427" t="str">
        <f t="shared" ref="DE79" si="109">IF(DD79&lt;=$CO$25,"ok","")</f>
        <v>ok</v>
      </c>
    </row>
    <row r="80" spans="37:109" ht="12" customHeight="1" x14ac:dyDescent="0.2">
      <c r="AK80" s="285"/>
      <c r="AL80" s="283"/>
      <c r="AM80" s="283"/>
      <c r="AN80" s="283"/>
      <c r="AO80" s="297"/>
      <c r="AP80" s="298"/>
      <c r="AQ80" s="283"/>
      <c r="AR80" s="297"/>
      <c r="AS80" s="298"/>
      <c r="AT80" s="283"/>
      <c r="AU80" s="283"/>
      <c r="AV80" s="283"/>
      <c r="AW80" s="283"/>
      <c r="AX80" s="283"/>
      <c r="AY80" s="283"/>
      <c r="CK80" s="431"/>
      <c r="CL80" s="440"/>
      <c r="CN80" s="438"/>
      <c r="CO80" s="438"/>
      <c r="CP80" s="438"/>
      <c r="CQ80" s="432"/>
      <c r="CR80" s="434"/>
      <c r="CV80" s="313"/>
      <c r="CW80" s="313"/>
      <c r="DB80" s="428"/>
      <c r="DC80" s="301" t="str">
        <f t="shared" ref="DC80" si="110">DB79</f>
        <v/>
      </c>
      <c r="DD80" s="428"/>
      <c r="DE80" s="428"/>
    </row>
    <row r="81" spans="37:51" ht="12" customHeight="1" x14ac:dyDescent="0.2">
      <c r="AK81" s="285"/>
      <c r="AL81" s="283"/>
      <c r="AM81" s="283"/>
      <c r="AN81" s="283"/>
      <c r="AO81" s="297"/>
      <c r="AP81" s="298"/>
      <c r="AQ81" s="283"/>
      <c r="AR81" s="297"/>
      <c r="AS81" s="298"/>
      <c r="AT81" s="283"/>
      <c r="AU81" s="283"/>
      <c r="AV81" s="283"/>
      <c r="AW81" s="283"/>
      <c r="AX81" s="283"/>
      <c r="AY81" s="283"/>
    </row>
    <row r="82" spans="37:51" ht="12" customHeight="1" x14ac:dyDescent="0.2">
      <c r="AK82" s="285"/>
      <c r="AL82" s="283"/>
      <c r="AM82" s="283"/>
      <c r="AN82" s="283"/>
      <c r="AO82" s="297"/>
      <c r="AP82" s="298"/>
      <c r="AQ82" s="283"/>
      <c r="AR82" s="297"/>
      <c r="AS82" s="298"/>
      <c r="AT82" s="283"/>
      <c r="AU82" s="283"/>
      <c r="AV82" s="283"/>
      <c r="AW82" s="283"/>
      <c r="AX82" s="283"/>
      <c r="AY82" s="283"/>
    </row>
    <row r="83" spans="37:51" ht="12" customHeight="1" x14ac:dyDescent="0.2">
      <c r="AK83" s="285"/>
      <c r="AL83" s="283"/>
      <c r="AM83" s="283"/>
      <c r="AN83" s="283"/>
      <c r="AO83" s="297"/>
      <c r="AP83" s="298"/>
      <c r="AQ83" s="283"/>
      <c r="AR83" s="297"/>
      <c r="AS83" s="298"/>
      <c r="AT83" s="283"/>
      <c r="AU83" s="283"/>
      <c r="AV83" s="283"/>
      <c r="AW83" s="283"/>
      <c r="AX83" s="283"/>
      <c r="AY83" s="283"/>
    </row>
    <row r="84" spans="37:51" ht="12" customHeight="1" x14ac:dyDescent="0.2">
      <c r="AK84" s="285"/>
      <c r="AL84" s="285"/>
      <c r="AM84" s="284"/>
      <c r="AN84" s="284"/>
      <c r="AO84" s="284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</row>
    <row r="85" spans="37:51" ht="12" customHeight="1" x14ac:dyDescent="0.2"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</row>
    <row r="86" spans="37:51" ht="12" customHeight="1" x14ac:dyDescent="0.2"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</row>
    <row r="87" spans="37:51" ht="12" customHeight="1" x14ac:dyDescent="0.2"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</row>
    <row r="88" spans="37:51" ht="12" customHeight="1" x14ac:dyDescent="0.2"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</row>
    <row r="89" spans="37:51" ht="12" customHeight="1" x14ac:dyDescent="0.2"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</row>
    <row r="90" spans="37:51" ht="12" customHeight="1" x14ac:dyDescent="0.2"/>
    <row r="91" spans="37:51" ht="12" customHeight="1" x14ac:dyDescent="0.2"/>
    <row r="92" spans="37:51" ht="12" customHeight="1" x14ac:dyDescent="0.2"/>
    <row r="93" spans="37:51" ht="12" customHeight="1" x14ac:dyDescent="0.2"/>
    <row r="94" spans="37:51" ht="12" customHeight="1" x14ac:dyDescent="0.2"/>
    <row r="95" spans="37:51" ht="12" customHeight="1" x14ac:dyDescent="0.2"/>
    <row r="96" spans="37:51" ht="12" customHeight="1" x14ac:dyDescent="0.2"/>
    <row r="97" spans="24:24" ht="12" customHeight="1" x14ac:dyDescent="0.2"/>
    <row r="98" spans="24:24" ht="12" customHeight="1" x14ac:dyDescent="0.2"/>
    <row r="99" spans="24:24" ht="12" customHeight="1" x14ac:dyDescent="0.2"/>
    <row r="100" spans="24:24" ht="12" customHeight="1" x14ac:dyDescent="0.2"/>
    <row r="101" spans="24:24" ht="12" customHeight="1" x14ac:dyDescent="0.2"/>
    <row r="102" spans="24:24" ht="12" customHeight="1" x14ac:dyDescent="0.2"/>
    <row r="103" spans="24:24" ht="12" customHeight="1" x14ac:dyDescent="0.2"/>
    <row r="104" spans="24:24" ht="12" customHeight="1" x14ac:dyDescent="0.2"/>
    <row r="105" spans="24:24" ht="12" customHeight="1" x14ac:dyDescent="0.2"/>
    <row r="106" spans="24:24" ht="12" customHeight="1" x14ac:dyDescent="0.2"/>
    <row r="107" spans="24:24" ht="12" customHeight="1" x14ac:dyDescent="0.2">
      <c r="X107" s="74"/>
    </row>
    <row r="108" spans="24:24" ht="12" customHeight="1" x14ac:dyDescent="0.2">
      <c r="X108" s="74"/>
    </row>
    <row r="109" spans="24:24" ht="12" customHeight="1" x14ac:dyDescent="0.2">
      <c r="X109" s="74"/>
    </row>
    <row r="110" spans="24:24" ht="12" customHeight="1" x14ac:dyDescent="0.2">
      <c r="X110" s="74"/>
    </row>
    <row r="111" spans="24:24" ht="12" customHeight="1" x14ac:dyDescent="0.2">
      <c r="X111" s="74"/>
    </row>
    <row r="112" spans="24:24" ht="12" customHeight="1" x14ac:dyDescent="0.2"/>
    <row r="113" spans="24:26" ht="12" customHeight="1" x14ac:dyDescent="0.2"/>
    <row r="114" spans="24:26" ht="12" customHeight="1" x14ac:dyDescent="0.2"/>
    <row r="115" spans="24:26" ht="12" customHeight="1" x14ac:dyDescent="0.2"/>
    <row r="116" spans="24:26" ht="12" customHeight="1" x14ac:dyDescent="0.2"/>
    <row r="117" spans="24:26" ht="12" customHeight="1" x14ac:dyDescent="0.2"/>
    <row r="118" spans="24:26" ht="12" customHeight="1" x14ac:dyDescent="0.2"/>
    <row r="119" spans="24:26" ht="12" customHeight="1" x14ac:dyDescent="0.2"/>
    <row r="120" spans="24:26" ht="12" customHeight="1" x14ac:dyDescent="0.2">
      <c r="X120" s="74"/>
    </row>
    <row r="121" spans="24:26" ht="12" customHeight="1" x14ac:dyDescent="0.2">
      <c r="X121" s="74"/>
    </row>
    <row r="122" spans="24:26" ht="12" customHeight="1" x14ac:dyDescent="0.2">
      <c r="X122" s="74"/>
    </row>
    <row r="123" spans="24:26" ht="12" customHeight="1" x14ac:dyDescent="0.2">
      <c r="X123" s="74"/>
    </row>
    <row r="124" spans="24:26" ht="12" customHeight="1" x14ac:dyDescent="0.2">
      <c r="X124" s="74"/>
      <c r="Y124" s="51"/>
      <c r="Z124" s="51"/>
    </row>
    <row r="125" spans="24:26" ht="12" customHeight="1" x14ac:dyDescent="0.2">
      <c r="X125" s="74"/>
    </row>
    <row r="126" spans="24:26" ht="12" customHeight="1" x14ac:dyDescent="0.2">
      <c r="X126" s="74"/>
    </row>
    <row r="127" spans="24:26" ht="12" customHeight="1" x14ac:dyDescent="0.2">
      <c r="X127" s="74"/>
    </row>
    <row r="128" spans="24:26" ht="12" customHeight="1" x14ac:dyDescent="0.2">
      <c r="X128" s="74"/>
    </row>
    <row r="129" spans="24:24" ht="12" customHeight="1" x14ac:dyDescent="0.2">
      <c r="X129" s="74"/>
    </row>
    <row r="130" spans="24:24" ht="12" customHeight="1" x14ac:dyDescent="0.2">
      <c r="X130" s="74"/>
    </row>
    <row r="131" spans="24:24" ht="12" customHeight="1" x14ac:dyDescent="0.2">
      <c r="X131" s="74"/>
    </row>
    <row r="132" spans="24:24" ht="12" customHeight="1" x14ac:dyDescent="0.2">
      <c r="X132" s="74"/>
    </row>
    <row r="133" spans="24:24" ht="12" customHeight="1" x14ac:dyDescent="0.2">
      <c r="X133" s="74"/>
    </row>
    <row r="134" spans="24:24" ht="12" customHeight="1" x14ac:dyDescent="0.2">
      <c r="X134" s="74"/>
    </row>
    <row r="135" spans="24:24" ht="12" customHeight="1" x14ac:dyDescent="0.2">
      <c r="X135" s="74"/>
    </row>
    <row r="136" spans="24:24" ht="12" customHeight="1" x14ac:dyDescent="0.2">
      <c r="X136" s="74"/>
    </row>
    <row r="137" spans="24:24" ht="12" customHeight="1" x14ac:dyDescent="0.2">
      <c r="X137" s="74"/>
    </row>
    <row r="138" spans="24:24" ht="12" customHeight="1" x14ac:dyDescent="0.2">
      <c r="X138" s="74"/>
    </row>
    <row r="139" spans="24:24" ht="12" customHeight="1" x14ac:dyDescent="0.2">
      <c r="X139" s="74"/>
    </row>
    <row r="140" spans="24:24" ht="12" customHeight="1" x14ac:dyDescent="0.2">
      <c r="X140" s="74"/>
    </row>
    <row r="141" spans="24:24" ht="12" customHeight="1" x14ac:dyDescent="0.2">
      <c r="X141" s="74"/>
    </row>
    <row r="142" spans="24:24" ht="12" customHeight="1" x14ac:dyDescent="0.2">
      <c r="X142" s="74"/>
    </row>
    <row r="143" spans="24:24" ht="12" customHeight="1" x14ac:dyDescent="0.2">
      <c r="X143" s="74"/>
    </row>
    <row r="144" spans="24:24" ht="12" customHeight="1" x14ac:dyDescent="0.2">
      <c r="X144" s="74"/>
    </row>
    <row r="145" spans="24:24" ht="12" customHeight="1" x14ac:dyDescent="0.2">
      <c r="X145" s="74"/>
    </row>
    <row r="146" spans="24:24" ht="12" customHeight="1" x14ac:dyDescent="0.2">
      <c r="X146" s="74"/>
    </row>
    <row r="147" spans="24:24" ht="12" customHeight="1" x14ac:dyDescent="0.2">
      <c r="X147" s="74"/>
    </row>
    <row r="148" spans="24:24" ht="12" customHeight="1" x14ac:dyDescent="0.2">
      <c r="X148" s="74"/>
    </row>
    <row r="149" spans="24:24" ht="12" customHeight="1" x14ac:dyDescent="0.2">
      <c r="X149" s="74"/>
    </row>
    <row r="150" spans="24:24" ht="12" customHeight="1" x14ac:dyDescent="0.2">
      <c r="X150" s="74"/>
    </row>
    <row r="151" spans="24:24" ht="12" customHeight="1" x14ac:dyDescent="0.2">
      <c r="X151" s="74"/>
    </row>
    <row r="152" spans="24:24" ht="12" customHeight="1" x14ac:dyDescent="0.2">
      <c r="X152" s="74"/>
    </row>
    <row r="153" spans="24:24" ht="12" customHeight="1" x14ac:dyDescent="0.2">
      <c r="X153" s="74"/>
    </row>
    <row r="154" spans="24:24" ht="12" customHeight="1" x14ac:dyDescent="0.2">
      <c r="X154" s="74"/>
    </row>
    <row r="155" spans="24:24" ht="12" customHeight="1" x14ac:dyDescent="0.2">
      <c r="X155" s="74"/>
    </row>
    <row r="156" spans="24:24" ht="12" customHeight="1" x14ac:dyDescent="0.2">
      <c r="X156" s="74"/>
    </row>
    <row r="157" spans="24:24" ht="12" customHeight="1" x14ac:dyDescent="0.2">
      <c r="X157" s="74"/>
    </row>
    <row r="158" spans="24:24" ht="12" customHeight="1" x14ac:dyDescent="0.2">
      <c r="X158" s="74"/>
    </row>
    <row r="159" spans="24:24" ht="12" customHeight="1" x14ac:dyDescent="0.2">
      <c r="X159" s="74"/>
    </row>
    <row r="160" spans="24:24" ht="12" customHeight="1" x14ac:dyDescent="0.2">
      <c r="X160" s="74"/>
    </row>
    <row r="161" spans="24:24" ht="12" customHeight="1" x14ac:dyDescent="0.2">
      <c r="X161" s="74"/>
    </row>
    <row r="162" spans="24:24" ht="12" customHeight="1" x14ac:dyDescent="0.2"/>
    <row r="163" spans="24:24" ht="12" customHeight="1" x14ac:dyDescent="0.2"/>
    <row r="164" spans="24:24" ht="12" customHeight="1" x14ac:dyDescent="0.2"/>
    <row r="165" spans="24:24" ht="12" customHeight="1" x14ac:dyDescent="0.2"/>
    <row r="166" spans="24:24" ht="12" customHeight="1" x14ac:dyDescent="0.2"/>
    <row r="167" spans="24:24" ht="12" customHeight="1" x14ac:dyDescent="0.2"/>
    <row r="168" spans="24:24" ht="12" customHeight="1" x14ac:dyDescent="0.2"/>
    <row r="169" spans="24:24" ht="12" customHeight="1" x14ac:dyDescent="0.2"/>
    <row r="170" spans="24:24" ht="12" customHeight="1" x14ac:dyDescent="0.2"/>
    <row r="171" spans="24:24" ht="12" customHeight="1" x14ac:dyDescent="0.2"/>
    <row r="172" spans="24:24" ht="12" customHeight="1" x14ac:dyDescent="0.2"/>
    <row r="173" spans="24:24" ht="12" customHeight="1" x14ac:dyDescent="0.2"/>
    <row r="174" spans="24:24" ht="12" customHeight="1" x14ac:dyDescent="0.2"/>
    <row r="175" spans="24:24" ht="12" customHeight="1" x14ac:dyDescent="0.2"/>
    <row r="176" spans="24:24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</sheetData>
  <sheetProtection sheet="1" selectLockedCells="1"/>
  <mergeCells count="341">
    <mergeCell ref="CW63:CW64"/>
    <mergeCell ref="CV65:CV66"/>
    <mergeCell ref="CW65:CW66"/>
    <mergeCell ref="CQ59:CQ60"/>
    <mergeCell ref="CR59:CR60"/>
    <mergeCell ref="CQ61:CQ62"/>
    <mergeCell ref="CR61:CR62"/>
    <mergeCell ref="CQ63:CQ64"/>
    <mergeCell ref="CR63:CR64"/>
    <mergeCell ref="CQ65:CQ66"/>
    <mergeCell ref="CR65:CR66"/>
    <mergeCell ref="CV63:CV64"/>
    <mergeCell ref="CK18:CK21"/>
    <mergeCell ref="CL18:CR23"/>
    <mergeCell ref="AL29:AS29"/>
    <mergeCell ref="AM16:AS18"/>
    <mergeCell ref="AL16:AL18"/>
    <mergeCell ref="CL12:CR16"/>
    <mergeCell ref="CK12:CK16"/>
    <mergeCell ref="CK25:CK26"/>
    <mergeCell ref="AX27:AX28"/>
    <mergeCell ref="AO27:AO28"/>
    <mergeCell ref="AP27:AP28"/>
    <mergeCell ref="AQ27:AR28"/>
    <mergeCell ref="CL25:CL26"/>
    <mergeCell ref="E14:E15"/>
    <mergeCell ref="F14:F15"/>
    <mergeCell ref="H14:H15"/>
    <mergeCell ref="O16:U20"/>
    <mergeCell ref="N16:N20"/>
    <mergeCell ref="D19:E20"/>
    <mergeCell ref="F19:F20"/>
    <mergeCell ref="H22:H23"/>
    <mergeCell ref="AM20:AM21"/>
    <mergeCell ref="AP20:AP21"/>
    <mergeCell ref="AQ20:AR21"/>
    <mergeCell ref="AK25:AU25"/>
    <mergeCell ref="AL27:AL28"/>
    <mergeCell ref="AM27:AM28"/>
    <mergeCell ref="C16:C17"/>
    <mergeCell ref="D16:D17"/>
    <mergeCell ref="E16:E17"/>
    <mergeCell ref="F16:F17"/>
    <mergeCell ref="H16:H17"/>
    <mergeCell ref="O29:O30"/>
    <mergeCell ref="H20:H21"/>
    <mergeCell ref="O12:U14"/>
    <mergeCell ref="AL12:AL14"/>
    <mergeCell ref="S22:T23"/>
    <mergeCell ref="O22:O23"/>
    <mergeCell ref="R22:R23"/>
    <mergeCell ref="AL20:AL21"/>
    <mergeCell ref="H18:H19"/>
    <mergeCell ref="N22:N23"/>
    <mergeCell ref="N29:N30"/>
    <mergeCell ref="R29:R30"/>
    <mergeCell ref="Q29:Q30"/>
    <mergeCell ref="S29:T30"/>
    <mergeCell ref="M27:W27"/>
    <mergeCell ref="Y29:Y30"/>
    <mergeCell ref="U22:U23"/>
    <mergeCell ref="C14:C15"/>
    <mergeCell ref="D14:D15"/>
    <mergeCell ref="K5:AB5"/>
    <mergeCell ref="AI5:AZ5"/>
    <mergeCell ref="CH5:CY5"/>
    <mergeCell ref="C12:C13"/>
    <mergeCell ref="D12:D13"/>
    <mergeCell ref="E12:E13"/>
    <mergeCell ref="F12:F13"/>
    <mergeCell ref="H12:H13"/>
    <mergeCell ref="N12:N14"/>
    <mergeCell ref="AK10:AU10"/>
    <mergeCell ref="CJ10:CT10"/>
    <mergeCell ref="C10:C11"/>
    <mergeCell ref="D10:D11"/>
    <mergeCell ref="E10:E11"/>
    <mergeCell ref="F10:F11"/>
    <mergeCell ref="H10:H11"/>
    <mergeCell ref="M10:W10"/>
    <mergeCell ref="BG5:CA5"/>
    <mergeCell ref="C8:F8"/>
    <mergeCell ref="AM12:AS14"/>
    <mergeCell ref="BI10:BV10"/>
    <mergeCell ref="BJ12:BJ14"/>
    <mergeCell ref="BK12:BT14"/>
    <mergeCell ref="BX9:BY10"/>
    <mergeCell ref="BK31:BK32"/>
    <mergeCell ref="BR31:BR32"/>
    <mergeCell ref="BS31:BS32"/>
    <mergeCell ref="BT31:BT32"/>
    <mergeCell ref="BU31:BU32"/>
    <mergeCell ref="BX31:BX32"/>
    <mergeCell ref="BM31:BN32"/>
    <mergeCell ref="BO31:BO32"/>
    <mergeCell ref="BP31:BP32"/>
    <mergeCell ref="Y9:Z10"/>
    <mergeCell ref="N33:U33"/>
    <mergeCell ref="AS20:AS21"/>
    <mergeCell ref="AW27:AW28"/>
    <mergeCell ref="AL31:AS31"/>
    <mergeCell ref="AW9:AX10"/>
    <mergeCell ref="BM24:BN25"/>
    <mergeCell ref="BP24:BQ25"/>
    <mergeCell ref="BL31:BL32"/>
    <mergeCell ref="BQ31:BQ32"/>
    <mergeCell ref="Z29:Z30"/>
    <mergeCell ref="N31:U31"/>
    <mergeCell ref="BJ24:BJ25"/>
    <mergeCell ref="BK24:BK25"/>
    <mergeCell ref="BL24:BL25"/>
    <mergeCell ref="BO24:BO25"/>
    <mergeCell ref="BK16:BT22"/>
    <mergeCell ref="BJ16:BJ22"/>
    <mergeCell ref="BT24:BT25"/>
    <mergeCell ref="CR45:CR46"/>
    <mergeCell ref="CQ47:CQ48"/>
    <mergeCell ref="CR47:CR48"/>
    <mergeCell ref="BM47:BR48"/>
    <mergeCell ref="BS47:BS48"/>
    <mergeCell ref="BJ50:BU50"/>
    <mergeCell ref="CD44:CD45"/>
    <mergeCell ref="BJ42:BM42"/>
    <mergeCell ref="BJ44:BJ45"/>
    <mergeCell ref="BK44:BK45"/>
    <mergeCell ref="BM44:BN45"/>
    <mergeCell ref="BO44:BO45"/>
    <mergeCell ref="BP44:BP45"/>
    <mergeCell ref="BR44:BR45"/>
    <mergeCell ref="BS44:BS45"/>
    <mergeCell ref="BT44:BT45"/>
    <mergeCell ref="BU44:BU45"/>
    <mergeCell ref="BX44:BX45"/>
    <mergeCell ref="BY44:BY45"/>
    <mergeCell ref="BY31:BY32"/>
    <mergeCell ref="CL43:CL44"/>
    <mergeCell ref="CL45:CL46"/>
    <mergeCell ref="CL47:CL48"/>
    <mergeCell ref="CQ45:CQ46"/>
    <mergeCell ref="BM34:BR35"/>
    <mergeCell ref="BS34:BS35"/>
    <mergeCell ref="BJ37:BU37"/>
    <mergeCell ref="CO25:CO26"/>
    <mergeCell ref="CP25:CQ26"/>
    <mergeCell ref="CR25:CR26"/>
    <mergeCell ref="CK34:CR34"/>
    <mergeCell ref="CK36:CR36"/>
    <mergeCell ref="CL41:CL42"/>
    <mergeCell ref="CN41:CP42"/>
    <mergeCell ref="CQ41:CQ42"/>
    <mergeCell ref="CR41:CR42"/>
    <mergeCell ref="CJ30:CT30"/>
    <mergeCell ref="CK32:CK33"/>
    <mergeCell ref="CL32:CL33"/>
    <mergeCell ref="CQ32:CQ33"/>
    <mergeCell ref="BJ31:BJ32"/>
    <mergeCell ref="BR24:BS25"/>
    <mergeCell ref="CN69:CP70"/>
    <mergeCell ref="CN71:CP72"/>
    <mergeCell ref="CN73:CP74"/>
    <mergeCell ref="CN75:CP76"/>
    <mergeCell ref="CL49:CL50"/>
    <mergeCell ref="CL51:CL52"/>
    <mergeCell ref="CL53:CL54"/>
    <mergeCell ref="CL55:CL56"/>
    <mergeCell ref="CL57:CL58"/>
    <mergeCell ref="CL59:CL60"/>
    <mergeCell ref="CL61:CL62"/>
    <mergeCell ref="CL63:CL64"/>
    <mergeCell ref="CL65:CL66"/>
    <mergeCell ref="DB75:DB76"/>
    <mergeCell ref="DB77:DB78"/>
    <mergeCell ref="DB79:DB80"/>
    <mergeCell ref="CQ43:CQ44"/>
    <mergeCell ref="CR43:CR44"/>
    <mergeCell ref="CL67:CL68"/>
    <mergeCell ref="CL69:CL70"/>
    <mergeCell ref="CL71:CL72"/>
    <mergeCell ref="CL73:CL74"/>
    <mergeCell ref="CL75:CL76"/>
    <mergeCell ref="CL77:CL78"/>
    <mergeCell ref="CL79:CL80"/>
    <mergeCell ref="CN43:CP44"/>
    <mergeCell ref="CN45:CP46"/>
    <mergeCell ref="CN47:CP48"/>
    <mergeCell ref="CN49:CP50"/>
    <mergeCell ref="CN51:CP52"/>
    <mergeCell ref="CN53:CP54"/>
    <mergeCell ref="CN55:CP56"/>
    <mergeCell ref="CN57:CP58"/>
    <mergeCell ref="CN59:CP60"/>
    <mergeCell ref="CN61:CP62"/>
    <mergeCell ref="CN63:CP64"/>
    <mergeCell ref="CN65:CP66"/>
    <mergeCell ref="DB41:DB42"/>
    <mergeCell ref="DB43:DB44"/>
    <mergeCell ref="DB45:DB46"/>
    <mergeCell ref="DB47:DB48"/>
    <mergeCell ref="DB49:DB50"/>
    <mergeCell ref="DB51:DB52"/>
    <mergeCell ref="DB53:DB54"/>
    <mergeCell ref="DB55:DB56"/>
    <mergeCell ref="DB57:DB58"/>
    <mergeCell ref="DD59:DD60"/>
    <mergeCell ref="DD61:DD62"/>
    <mergeCell ref="DD63:DD64"/>
    <mergeCell ref="DD65:DD66"/>
    <mergeCell ref="DD67:DD68"/>
    <mergeCell ref="DD69:DD70"/>
    <mergeCell ref="DD71:DD72"/>
    <mergeCell ref="DD73:DD74"/>
    <mergeCell ref="CQ67:CQ68"/>
    <mergeCell ref="CR67:CR68"/>
    <mergeCell ref="CQ69:CQ70"/>
    <mergeCell ref="CR69:CR70"/>
    <mergeCell ref="CQ71:CQ72"/>
    <mergeCell ref="CR71:CR72"/>
    <mergeCell ref="CQ73:CQ74"/>
    <mergeCell ref="CR73:CR74"/>
    <mergeCell ref="DB59:DB60"/>
    <mergeCell ref="DB61:DB62"/>
    <mergeCell ref="DB63:DB64"/>
    <mergeCell ref="DB65:DB66"/>
    <mergeCell ref="DB67:DB68"/>
    <mergeCell ref="DB69:DB70"/>
    <mergeCell ref="DB71:DB72"/>
    <mergeCell ref="DB73:DB74"/>
    <mergeCell ref="DD41:DD42"/>
    <mergeCell ref="DD43:DD44"/>
    <mergeCell ref="DD45:DD46"/>
    <mergeCell ref="DD47:DD48"/>
    <mergeCell ref="DD49:DD50"/>
    <mergeCell ref="DD51:DD52"/>
    <mergeCell ref="DD53:DD54"/>
    <mergeCell ref="DD55:DD56"/>
    <mergeCell ref="DD57:DD58"/>
    <mergeCell ref="CK79:CK80"/>
    <mergeCell ref="CW61:CW62"/>
    <mergeCell ref="CQ77:CQ78"/>
    <mergeCell ref="CR77:CR78"/>
    <mergeCell ref="CQ79:CQ80"/>
    <mergeCell ref="CR79:CR80"/>
    <mergeCell ref="CN39:CO39"/>
    <mergeCell ref="CR32:CR33"/>
    <mergeCell ref="CO32:CP33"/>
    <mergeCell ref="CQ75:CQ76"/>
    <mergeCell ref="CR75:CR76"/>
    <mergeCell ref="CQ49:CQ50"/>
    <mergeCell ref="CR49:CR50"/>
    <mergeCell ref="CQ51:CQ52"/>
    <mergeCell ref="CR51:CR52"/>
    <mergeCell ref="CQ53:CQ54"/>
    <mergeCell ref="CR53:CR54"/>
    <mergeCell ref="CQ55:CQ56"/>
    <mergeCell ref="CR55:CR56"/>
    <mergeCell ref="CQ57:CQ58"/>
    <mergeCell ref="CR57:CR58"/>
    <mergeCell ref="CN77:CP78"/>
    <mergeCell ref="CN79:CP80"/>
    <mergeCell ref="CN67:CP68"/>
    <mergeCell ref="DE55:DE56"/>
    <mergeCell ref="DE57:DE58"/>
    <mergeCell ref="DD75:DD76"/>
    <mergeCell ref="DD77:DD78"/>
    <mergeCell ref="DD79:DD80"/>
    <mergeCell ref="CK41:CK42"/>
    <mergeCell ref="CK43:CK44"/>
    <mergeCell ref="CK45:CK46"/>
    <mergeCell ref="CK47:CK48"/>
    <mergeCell ref="CK49:CK50"/>
    <mergeCell ref="CK51:CK52"/>
    <mergeCell ref="CK53:CK54"/>
    <mergeCell ref="CK55:CK56"/>
    <mergeCell ref="CK57:CK58"/>
    <mergeCell ref="CK59:CK60"/>
    <mergeCell ref="CK61:CK62"/>
    <mergeCell ref="CK63:CK64"/>
    <mergeCell ref="CK65:CK66"/>
    <mergeCell ref="CK67:CK68"/>
    <mergeCell ref="CK69:CK70"/>
    <mergeCell ref="CK71:CK72"/>
    <mergeCell ref="CK73:CK74"/>
    <mergeCell ref="CK75:CK76"/>
    <mergeCell ref="CK77:CK78"/>
    <mergeCell ref="CV57:CV58"/>
    <mergeCell ref="CW57:CW58"/>
    <mergeCell ref="CV59:CV60"/>
    <mergeCell ref="CW59:CW60"/>
    <mergeCell ref="DE77:DE78"/>
    <mergeCell ref="DE79:DE80"/>
    <mergeCell ref="CR38:CR39"/>
    <mergeCell ref="CV61:CV62"/>
    <mergeCell ref="DE59:DE60"/>
    <mergeCell ref="DE61:DE62"/>
    <mergeCell ref="DE63:DE64"/>
    <mergeCell ref="DE65:DE66"/>
    <mergeCell ref="DE67:DE68"/>
    <mergeCell ref="DE69:DE70"/>
    <mergeCell ref="DE71:DE72"/>
    <mergeCell ref="DE73:DE74"/>
    <mergeCell ref="DE75:DE76"/>
    <mergeCell ref="DE41:DE42"/>
    <mergeCell ref="DE43:DE44"/>
    <mergeCell ref="DE45:DE46"/>
    <mergeCell ref="DE47:DE48"/>
    <mergeCell ref="DE49:DE50"/>
    <mergeCell ref="DE51:DE52"/>
    <mergeCell ref="DE53:DE54"/>
    <mergeCell ref="CV47:CV48"/>
    <mergeCell ref="CW47:CW48"/>
    <mergeCell ref="CV49:CV50"/>
    <mergeCell ref="CW49:CW50"/>
    <mergeCell ref="CV51:CV52"/>
    <mergeCell ref="CW51:CW52"/>
    <mergeCell ref="CV53:CV54"/>
    <mergeCell ref="CW53:CW54"/>
    <mergeCell ref="CV55:CV56"/>
    <mergeCell ref="CW55:CW56"/>
    <mergeCell ref="CV9:CW10"/>
    <mergeCell ref="CV32:CV33"/>
    <mergeCell ref="CW32:CW33"/>
    <mergeCell ref="CV41:CV42"/>
    <mergeCell ref="CW41:CW42"/>
    <mergeCell ref="CV43:CV44"/>
    <mergeCell ref="CW43:CW44"/>
    <mergeCell ref="CV45:CV46"/>
    <mergeCell ref="CW45:CW46"/>
    <mergeCell ref="CV77:CV78"/>
    <mergeCell ref="CW77:CW78"/>
    <mergeCell ref="CV79:CV80"/>
    <mergeCell ref="CW79:CW80"/>
    <mergeCell ref="CV67:CV68"/>
    <mergeCell ref="CW67:CW68"/>
    <mergeCell ref="CV69:CV70"/>
    <mergeCell ref="CW69:CW70"/>
    <mergeCell ref="CV71:CV72"/>
    <mergeCell ref="CW71:CW72"/>
    <mergeCell ref="CV73:CV74"/>
    <mergeCell ref="CW73:CW74"/>
    <mergeCell ref="CV75:CV76"/>
    <mergeCell ref="CW75:CW76"/>
  </mergeCells>
  <conditionalFormatting sqref="Y124:Z124">
    <cfRule type="iconSet" priority="335">
      <iconSet iconSet="3Symbols2" showValue="0">
        <cfvo type="percent" val="0"/>
        <cfvo type="num" val="0"/>
        <cfvo type="num" val="1"/>
      </iconSet>
    </cfRule>
  </conditionalFormatting>
  <conditionalFormatting sqref="O29:O30">
    <cfRule type="cellIs" dxfId="60" priority="334" operator="equal">
      <formula>"ano"</formula>
    </cfRule>
  </conditionalFormatting>
  <conditionalFormatting sqref="Y29">
    <cfRule type="iconSet" priority="333">
      <iconSet iconSet="3Symbols2" showValue="0">
        <cfvo type="percent" val="0"/>
        <cfvo type="num" val="0"/>
        <cfvo type="num" val="1"/>
      </iconSet>
    </cfRule>
  </conditionalFormatting>
  <conditionalFormatting sqref="Z29">
    <cfRule type="iconSet" priority="332">
      <iconSet iconSet="3Symbols2" showValue="0">
        <cfvo type="percent" val="0"/>
        <cfvo type="num" val="0"/>
        <cfvo type="num" val="1"/>
      </iconSet>
    </cfRule>
  </conditionalFormatting>
  <conditionalFormatting sqref="AA9">
    <cfRule type="cellIs" dxfId="59" priority="329" operator="equal">
      <formula>"ŽÁDOST NEPODÁNA"</formula>
    </cfRule>
  </conditionalFormatting>
  <conditionalFormatting sqref="E10:E13 E16:E17">
    <cfRule type="cellIs" dxfId="58" priority="327" operator="equal">
      <formula>"žádost nepodána"</formula>
    </cfRule>
    <cfRule type="cellIs" dxfId="57" priority="328" operator="equal">
      <formula>"CHYBÍ ZÁZNAMY"</formula>
    </cfRule>
  </conditionalFormatting>
  <conditionalFormatting sqref="AY9">
    <cfRule type="cellIs" dxfId="56" priority="256" operator="equal">
      <formula>"ŽÁDOST NEPODÁNA"</formula>
    </cfRule>
  </conditionalFormatting>
  <conditionalFormatting sqref="CX9">
    <cfRule type="cellIs" dxfId="55" priority="253" operator="equal">
      <formula>"ŽÁDOST NEPODÁNA"</formula>
    </cfRule>
  </conditionalFormatting>
  <conditionalFormatting sqref="BK31:BK32">
    <cfRule type="cellIs" dxfId="54" priority="188" operator="equal">
      <formula>"ano"</formula>
    </cfRule>
  </conditionalFormatting>
  <conditionalFormatting sqref="BX31">
    <cfRule type="iconSet" priority="187">
      <iconSet iconSet="3Symbols2" showValue="0">
        <cfvo type="percent" val="0"/>
        <cfvo type="num" val="0"/>
        <cfvo type="num" val="1"/>
      </iconSet>
    </cfRule>
  </conditionalFormatting>
  <conditionalFormatting sqref="BZ9">
    <cfRule type="cellIs" dxfId="53" priority="181" operator="equal">
      <formula>"ŽÁDOST NEPODÁNA"</formula>
    </cfRule>
  </conditionalFormatting>
  <conditionalFormatting sqref="E14:E15">
    <cfRule type="cellIs" dxfId="52" priority="179" operator="equal">
      <formula>"žádost nepodána"</formula>
    </cfRule>
    <cfRule type="cellIs" dxfId="51" priority="180" operator="equal">
      <formula>"CHYBÍ ZÁZNAMY"</formula>
    </cfRule>
  </conditionalFormatting>
  <conditionalFormatting sqref="Q29:T30">
    <cfRule type="expression" dxfId="50" priority="454">
      <formula>$O29=""</formula>
    </cfRule>
  </conditionalFormatting>
  <conditionalFormatting sqref="BM31:BO32 BR31:BR32 BT31:BT32 BM44:BO45 BR44:BR45 BT44:BT45">
    <cfRule type="expression" dxfId="49" priority="457">
      <formula>$BK31="ano"</formula>
    </cfRule>
  </conditionalFormatting>
  <conditionalFormatting sqref="BS31:BS32 BP31:BP32">
    <cfRule type="expression" dxfId="48" priority="459">
      <formula>$BK31="ano"</formula>
    </cfRule>
  </conditionalFormatting>
  <conditionalFormatting sqref="CL27:CR27">
    <cfRule type="expression" dxfId="47" priority="94">
      <formula>$DB27=1</formula>
    </cfRule>
  </conditionalFormatting>
  <conditionalFormatting sqref="U22:U23">
    <cfRule type="cellIs" dxfId="46" priority="62" operator="lessThan">
      <formula>0</formula>
    </cfRule>
  </conditionalFormatting>
  <conditionalFormatting sqref="N33:U33">
    <cfRule type="expression" dxfId="45" priority="61">
      <formula>$O$29=""</formula>
    </cfRule>
  </conditionalFormatting>
  <conditionalFormatting sqref="Y9">
    <cfRule type="cellIs" dxfId="44" priority="59" operator="equal">
      <formula>"OK"</formula>
    </cfRule>
    <cfRule type="cellIs" dxfId="43" priority="60" operator="equal">
      <formula>"CHYBÍ ZÁZNAMY"</formula>
    </cfRule>
  </conditionalFormatting>
  <conditionalFormatting sqref="Y9">
    <cfRule type="cellIs" dxfId="42" priority="57" operator="equal">
      <formula>"akt - ok"</formula>
    </cfRule>
    <cfRule type="cellIs" dxfId="41" priority="58" operator="equal">
      <formula>"ŽÁDOST NEPODÁNA"</formula>
    </cfRule>
  </conditionalFormatting>
  <conditionalFormatting sqref="AM27:AM28">
    <cfRule type="cellIs" dxfId="40" priority="55" operator="equal">
      <formula>"ano"</formula>
    </cfRule>
  </conditionalFormatting>
  <conditionalFormatting sqref="AW27">
    <cfRule type="iconSet" priority="54">
      <iconSet iconSet="3Symbols2" showValue="0">
        <cfvo type="percent" val="0"/>
        <cfvo type="num" val="0"/>
        <cfvo type="num" val="1"/>
      </iconSet>
    </cfRule>
  </conditionalFormatting>
  <conditionalFormatting sqref="AX27">
    <cfRule type="iconSet" priority="53">
      <iconSet iconSet="3Symbols2" showValue="0">
        <cfvo type="percent" val="0"/>
        <cfvo type="num" val="0"/>
        <cfvo type="num" val="1"/>
      </iconSet>
    </cfRule>
  </conditionalFormatting>
  <conditionalFormatting sqref="AO27:AR28">
    <cfRule type="expression" dxfId="39" priority="56">
      <formula>$AM27=""</formula>
    </cfRule>
  </conditionalFormatting>
  <conditionalFormatting sqref="AS20:AS21">
    <cfRule type="cellIs" dxfId="38" priority="52" operator="lessThan">
      <formula>0</formula>
    </cfRule>
  </conditionalFormatting>
  <conditionalFormatting sqref="AL31:AS31">
    <cfRule type="expression" dxfId="37" priority="51">
      <formula>$AM$27=""</formula>
    </cfRule>
  </conditionalFormatting>
  <conditionalFormatting sqref="AW9">
    <cfRule type="cellIs" dxfId="36" priority="49" operator="equal">
      <formula>"OK"</formula>
    </cfRule>
    <cfRule type="cellIs" dxfId="35" priority="50" operator="equal">
      <formula>"CHYBÍ ZÁZNAMY"</formula>
    </cfRule>
  </conditionalFormatting>
  <conditionalFormatting sqref="AW9">
    <cfRule type="cellIs" dxfId="34" priority="47" operator="equal">
      <formula>"akt - ok"</formula>
    </cfRule>
    <cfRule type="cellIs" dxfId="33" priority="48" operator="equal">
      <formula>"ŽÁDOST NEPODÁNA"</formula>
    </cfRule>
  </conditionalFormatting>
  <conditionalFormatting sqref="BT24:BT25">
    <cfRule type="cellIs" dxfId="32" priority="46" operator="lessThan">
      <formula>0</formula>
    </cfRule>
  </conditionalFormatting>
  <conditionalFormatting sqref="BK44:BK45">
    <cfRule type="cellIs" dxfId="31" priority="42" operator="equal">
      <formula>"ano"</formula>
    </cfRule>
  </conditionalFormatting>
  <conditionalFormatting sqref="BX44">
    <cfRule type="iconSet" priority="41">
      <iconSet iconSet="3Symbols2" showValue="0">
        <cfvo type="percent" val="0"/>
        <cfvo type="num" val="0"/>
        <cfvo type="num" val="1"/>
      </iconSet>
    </cfRule>
  </conditionalFormatting>
  <conditionalFormatting sqref="BY44">
    <cfRule type="iconSet" priority="40">
      <iconSet iconSet="3Symbols2" showValue="0">
        <cfvo type="percent" val="0"/>
        <cfvo type="num" val="0"/>
        <cfvo type="num" val="1"/>
      </iconSet>
    </cfRule>
  </conditionalFormatting>
  <conditionalFormatting sqref="BS44:BS45 BP44:BP45">
    <cfRule type="expression" dxfId="30" priority="44">
      <formula>$BK44="ano"</formula>
    </cfRule>
  </conditionalFormatting>
  <conditionalFormatting sqref="BX9">
    <cfRule type="cellIs" dxfId="29" priority="29" operator="equal">
      <formula>"akt - ok"</formula>
    </cfRule>
    <cfRule type="cellIs" dxfId="28" priority="30" operator="equal">
      <formula>"ŽÁDOST NEPODÁNA"</formula>
    </cfRule>
  </conditionalFormatting>
  <conditionalFormatting sqref="BX9">
    <cfRule type="cellIs" dxfId="27" priority="31" operator="equal">
      <formula>"OK"</formula>
    </cfRule>
    <cfRule type="cellIs" dxfId="26" priority="32" operator="equal">
      <formula>"CHYBÍ ZÁZNAMY"</formula>
    </cfRule>
  </conditionalFormatting>
  <conditionalFormatting sqref="CR25:CR26">
    <cfRule type="cellIs" dxfId="25" priority="28" operator="lessThan">
      <formula>0</formula>
    </cfRule>
  </conditionalFormatting>
  <conditionalFormatting sqref="CQ32:CR32 CQ33 CO32">
    <cfRule type="expression" dxfId="24" priority="27">
      <formula>$CL32=""</formula>
    </cfRule>
  </conditionalFormatting>
  <conditionalFormatting sqref="CK36:CR36">
    <cfRule type="expression" dxfId="23" priority="25">
      <formula>$CL$32=""</formula>
    </cfRule>
  </conditionalFormatting>
  <conditionalFormatting sqref="CN41:CQ80">
    <cfRule type="expression" dxfId="22" priority="24">
      <formula>$DB41="ANO"</formula>
    </cfRule>
  </conditionalFormatting>
  <conditionalFormatting sqref="CR41:CR80">
    <cfRule type="expression" dxfId="21" priority="20" stopIfTrue="1">
      <formula>$CQ41&lt;&gt;""</formula>
    </cfRule>
  </conditionalFormatting>
  <conditionalFormatting sqref="CK41:CL80">
    <cfRule type="expression" dxfId="20" priority="504">
      <formula>$CK41="NEUZNÁNO"</formula>
    </cfRule>
  </conditionalFormatting>
  <conditionalFormatting sqref="CL41:CL80">
    <cfRule type="expression" dxfId="19" priority="22" stopIfTrue="1">
      <formula>$DB41=""</formula>
    </cfRule>
  </conditionalFormatting>
  <conditionalFormatting sqref="CL38:CR39">
    <cfRule type="expression" dxfId="18" priority="18">
      <formula>$CL$32=""</formula>
    </cfRule>
  </conditionalFormatting>
  <conditionalFormatting sqref="BS47:BS48">
    <cfRule type="expression" dxfId="17" priority="503">
      <formula>TODAY()&lt;=#REF!</formula>
    </cfRule>
  </conditionalFormatting>
  <conditionalFormatting sqref="CV9">
    <cfRule type="cellIs" dxfId="16" priority="9" operator="equal">
      <formula>"akt - ok"</formula>
    </cfRule>
    <cfRule type="cellIs" dxfId="15" priority="10" operator="equal">
      <formula>"ŽÁDOST NEPODÁNA"</formula>
    </cfRule>
  </conditionalFormatting>
  <conditionalFormatting sqref="CV9">
    <cfRule type="cellIs" dxfId="14" priority="11" operator="equal">
      <formula>"OK"</formula>
    </cfRule>
    <cfRule type="cellIs" dxfId="13" priority="12" operator="equal">
      <formula>"CHYBÍ ZÁZNAMY"</formula>
    </cfRule>
  </conditionalFormatting>
  <conditionalFormatting sqref="CK43:CR44">
    <cfRule type="expression" dxfId="12" priority="19">
      <formula>AND($DB43="ano",$DE43="")</formula>
    </cfRule>
  </conditionalFormatting>
  <conditionalFormatting sqref="CV32">
    <cfRule type="iconSet" priority="8">
      <iconSet iconSet="3Symbols2" showValue="0">
        <cfvo type="percent" val="0"/>
        <cfvo type="num" val="0"/>
        <cfvo type="num" val="1"/>
      </iconSet>
    </cfRule>
  </conditionalFormatting>
  <conditionalFormatting sqref="CW32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CV41 CV43 CV45 CV47 CV49 CV51 CV53 CV55 CV57 CV59 CV61 CV63 CV65 CV67 CV69 CV71 CV73 CV75 CV77 CV79">
    <cfRule type="iconSet" priority="5">
      <iconSet iconSet="3Symbols2" showValue="0">
        <cfvo type="percent" val="0"/>
        <cfvo type="num" val="0"/>
        <cfvo type="num" val="1"/>
      </iconSet>
    </cfRule>
  </conditionalFormatting>
  <conditionalFormatting sqref="CW43 CW41 CW45 CW47 CW49 CW51 CW53 CW55 CW57 CW59 CW61 CW63 CW65 CW67 CW69 CW71 CW73 CW75 CW77 CW79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BY46">
    <cfRule type="iconSet" priority="3">
      <iconSet iconSet="3Symbols2" showValue="0">
        <cfvo type="percent" val="0"/>
        <cfvo type="num" val="0"/>
        <cfvo type="num" val="1"/>
      </iconSet>
    </cfRule>
  </conditionalFormatting>
  <conditionalFormatting sqref="BY31">
    <cfRule type="iconSet" priority="1">
      <iconSet iconSet="3Symbols2" showValue="0">
        <cfvo type="percent" val="0"/>
        <cfvo type="num" val="0"/>
        <cfvo type="num" val="1"/>
      </iconSet>
    </cfRule>
  </conditionalFormatting>
  <conditionalFormatting sqref="BI42:BV51">
    <cfRule type="expression" dxfId="11" priority="515">
      <formula>TODAY()&lt;=$BT$40</formula>
    </cfRule>
  </conditionalFormatting>
  <conditionalFormatting sqref="BJ31:BT31 BJ32:BK32 BM32:BP32 BR32:BT32">
    <cfRule type="expression" dxfId="10" priority="521">
      <formula>$BK44="ano"</formula>
    </cfRule>
  </conditionalFormatting>
  <conditionalFormatting sqref="BU31:BV32 BI31:BI32 BI30:BV30 BI33:BV38">
    <cfRule type="expression" dxfId="9" priority="528">
      <formula>COUNTIFS($BK$44:$BK$46,"ANO")&gt;0</formula>
    </cfRule>
  </conditionalFormatting>
  <dataValidations count="2">
    <dataValidation type="list" allowBlank="1" showInputMessage="1" showErrorMessage="1" sqref="BK44:BK45 O29:O30 AM27:AM28 BK31:BK32" xr:uid="{00000000-0002-0000-0100-000000000000}">
      <formula1>$AE$11:$AE$12</formula1>
    </dataValidation>
    <dataValidation type="list" allowBlank="1" showInputMessage="1" showErrorMessage="1" sqref="CL32:CL33" xr:uid="{00000000-0002-0000-0100-000001000000}">
      <formula1>$DB$14:$DB$34</formula1>
    </dataValidation>
  </dataValidations>
  <pageMargins left="0.70866141732283472" right="0.70866141732283472" top="0.78740157480314965" bottom="0.78740157480314965" header="0.31496062992125984" footer="0.31496062992125984"/>
  <pageSetup paperSize="9" fitToWidth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BH141"/>
  <sheetViews>
    <sheetView showGridLines="0" showRowColHeaders="0" zoomScaleNormal="100" workbookViewId="0">
      <selection activeCell="D11" sqref="D11:H11"/>
    </sheetView>
  </sheetViews>
  <sheetFormatPr defaultColWidth="8.7109375" defaultRowHeight="11.4" x14ac:dyDescent="0.2"/>
  <cols>
    <col min="1" max="2" width="1.7109375" style="3" customWidth="1"/>
    <col min="3" max="3" width="18.140625" style="3" customWidth="1"/>
    <col min="4" max="4" width="28.140625" style="3" customWidth="1"/>
    <col min="5" max="5" width="11.7109375" style="3" customWidth="1"/>
    <col min="6" max="6" width="18.140625" style="3" customWidth="1"/>
    <col min="7" max="7" width="2.42578125" style="3" customWidth="1"/>
    <col min="8" max="8" width="10" style="3" customWidth="1"/>
    <col min="9" max="9" width="2.42578125" style="20" customWidth="1"/>
    <col min="11" max="11" width="0.7109375" customWidth="1"/>
    <col min="12" max="12" width="1.7109375" customWidth="1"/>
    <col min="13" max="13" width="9.7109375" customWidth="1"/>
    <col min="14" max="14" width="8.7109375" customWidth="1"/>
    <col min="15" max="15" width="9.42578125" customWidth="1"/>
    <col min="16" max="16" width="22.140625" customWidth="1"/>
    <col min="17" max="17" width="15" customWidth="1"/>
    <col min="18" max="18" width="1.140625" style="97" customWidth="1"/>
    <col min="19" max="19" width="15" style="19" customWidth="1"/>
    <col min="20" max="20" width="16.7109375" style="19" customWidth="1"/>
    <col min="21" max="21" width="15" style="97" customWidth="1"/>
    <col min="22" max="22" width="0.7109375" style="97" customWidth="1"/>
    <col min="23" max="23" width="8.7109375" customWidth="1"/>
    <col min="24" max="24" width="8.7109375" hidden="1" customWidth="1"/>
    <col min="25" max="25" width="1.7109375" hidden="1" customWidth="1"/>
    <col min="26" max="26" width="1.7109375" style="201" hidden="1" customWidth="1"/>
    <col min="27" max="27" width="3.140625" style="202" hidden="1" customWidth="1"/>
    <col min="28" max="28" width="3.140625" style="203" hidden="1" customWidth="1"/>
    <col min="29" max="29" width="4.42578125" style="204" hidden="1" customWidth="1"/>
    <col min="30" max="39" width="4.42578125" style="63" hidden="1" customWidth="1"/>
    <col min="40" max="40" width="11.42578125" style="63" hidden="1" customWidth="1"/>
    <col min="41" max="41" width="4.7109375" style="63" hidden="1" customWidth="1"/>
    <col min="42" max="42" width="3.140625" style="63" hidden="1" customWidth="1"/>
    <col min="43" max="43" width="5" style="63" hidden="1" customWidth="1"/>
    <col min="44" max="44" width="4.7109375" style="63" hidden="1" customWidth="1"/>
    <col min="45" max="45" width="12.140625" style="63" hidden="1" customWidth="1"/>
    <col min="46" max="46" width="8.7109375" style="63" hidden="1" customWidth="1"/>
    <col min="47" max="47" width="0.7109375" style="63" hidden="1" customWidth="1"/>
    <col min="48" max="49" width="8.7109375" style="63" hidden="1" customWidth="1"/>
    <col min="50" max="50" width="2.42578125" style="205" hidden="1" customWidth="1"/>
    <col min="51" max="51" width="2.42578125" hidden="1" customWidth="1"/>
    <col min="52" max="52" width="8.7109375" hidden="1" customWidth="1"/>
    <col min="53" max="53" width="8.7109375" customWidth="1"/>
  </cols>
  <sheetData>
    <row r="1" spans="1:50" s="4" customFormat="1" ht="7.5" customHeight="1" x14ac:dyDescent="0.2">
      <c r="R1" s="98"/>
      <c r="S1" s="99"/>
      <c r="T1" s="99"/>
      <c r="U1" s="98"/>
      <c r="V1" s="98"/>
      <c r="Z1" s="177"/>
      <c r="AA1" s="178"/>
      <c r="AB1" s="179"/>
      <c r="AC1" s="180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2"/>
    </row>
    <row r="2" spans="1:50" s="2" customFormat="1" ht="18" customHeight="1" x14ac:dyDescent="0.2">
      <c r="B2" s="7" t="s">
        <v>3</v>
      </c>
      <c r="D2" s="7"/>
      <c r="E2" s="7"/>
      <c r="F2" s="7"/>
      <c r="G2" s="7"/>
      <c r="H2" s="7"/>
      <c r="R2" s="100"/>
      <c r="S2" s="101"/>
      <c r="T2" s="101"/>
      <c r="U2" s="100"/>
      <c r="V2" s="100"/>
      <c r="Z2" s="183"/>
      <c r="AA2" s="184"/>
      <c r="AB2" s="185"/>
      <c r="AC2" s="186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8"/>
    </row>
    <row r="3" spans="1:50" s="5" customFormat="1" ht="7.5" customHeight="1" x14ac:dyDescent="0.2">
      <c r="R3" s="102"/>
      <c r="S3" s="103"/>
      <c r="T3" s="103"/>
      <c r="U3" s="102"/>
      <c r="V3" s="102"/>
      <c r="Z3" s="189"/>
      <c r="AA3" s="190"/>
      <c r="AB3" s="191"/>
      <c r="AC3" s="192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4"/>
    </row>
    <row r="4" spans="1:50" s="65" customFormat="1" ht="3.75" customHeight="1" x14ac:dyDescent="0.2">
      <c r="R4" s="104"/>
      <c r="S4" s="105"/>
      <c r="T4" s="105"/>
      <c r="U4" s="104"/>
      <c r="V4" s="104"/>
      <c r="Z4" s="195"/>
      <c r="AA4" s="196"/>
      <c r="AB4" s="197"/>
      <c r="AC4" s="198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200"/>
    </row>
    <row r="5" spans="1:50" s="65" customFormat="1" ht="18.75" customHeight="1" x14ac:dyDescent="0.2">
      <c r="A5" s="72"/>
      <c r="C5" s="71" t="s">
        <v>4</v>
      </c>
      <c r="R5" s="104"/>
      <c r="S5" s="105"/>
      <c r="T5" s="105"/>
      <c r="U5" s="104"/>
      <c r="V5" s="104"/>
      <c r="Z5" s="195"/>
      <c r="AA5" s="196"/>
      <c r="AB5" s="197"/>
      <c r="AC5" s="198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200"/>
    </row>
    <row r="6" spans="1:50" s="67" customFormat="1" ht="3.75" customHeight="1" x14ac:dyDescent="0.2">
      <c r="R6" s="106"/>
      <c r="S6" s="107"/>
      <c r="T6" s="107"/>
      <c r="U6" s="106"/>
      <c r="V6" s="106"/>
      <c r="Z6" s="195"/>
      <c r="AA6" s="196"/>
      <c r="AB6" s="197"/>
      <c r="AC6" s="198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200"/>
    </row>
    <row r="7" spans="1:50" ht="15" customHeight="1" x14ac:dyDescent="0.2"/>
    <row r="8" spans="1:50" ht="22.5" customHeight="1" x14ac:dyDescent="0.35">
      <c r="B8" s="175"/>
      <c r="C8" s="382" t="s">
        <v>102</v>
      </c>
      <c r="D8" s="382"/>
      <c r="E8" s="382"/>
      <c r="F8" s="382"/>
      <c r="G8" s="58"/>
      <c r="H8" s="58"/>
    </row>
    <row r="9" spans="1:50" ht="10.5" customHeight="1" x14ac:dyDescent="0.2">
      <c r="K9" s="483" t="s">
        <v>74</v>
      </c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</row>
    <row r="10" spans="1:50" ht="10.5" customHeight="1" x14ac:dyDescent="0.2">
      <c r="K10" s="487" t="s">
        <v>75</v>
      </c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</row>
    <row r="11" spans="1:50" ht="31.5" customHeight="1" x14ac:dyDescent="0.4">
      <c r="C11" s="261" t="s">
        <v>67</v>
      </c>
      <c r="D11" s="475" t="s">
        <v>226</v>
      </c>
      <c r="E11" s="476"/>
      <c r="F11" s="476"/>
      <c r="G11" s="476"/>
      <c r="H11" s="477"/>
      <c r="K11" s="484" t="str">
        <f ca="1">IF(TODAY()&gt;=nastavení!B21,"ŽÁDOST - aktualizace","ŽÁDOST")</f>
        <v>ŽÁDOST</v>
      </c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</row>
    <row r="12" spans="1:50" ht="21" customHeight="1" x14ac:dyDescent="0.35">
      <c r="K12" s="485" t="str">
        <f>"o neinvestiční příspěvky na rok "&amp;nastavení!B16&amp;" z rozpočtu ÚRS"</f>
        <v>o neinvestiční příspěvky na rok 2020 z rozpočtu ÚRS</v>
      </c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</row>
    <row r="13" spans="1:50" ht="15" customHeight="1" x14ac:dyDescent="0.25">
      <c r="K13" s="486" t="s">
        <v>81</v>
      </c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</row>
    <row r="14" spans="1:50" ht="3.75" customHeight="1" x14ac:dyDescent="0.25"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50" ht="3.75" customHeight="1" x14ac:dyDescent="0.25"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50" ht="9.75" customHeight="1" x14ac:dyDescent="0.2">
      <c r="C16" s="470" t="s">
        <v>103</v>
      </c>
      <c r="D16" s="471"/>
      <c r="E16" s="470" t="s">
        <v>1</v>
      </c>
      <c r="F16" s="473"/>
      <c r="K16" s="163"/>
      <c r="L16" s="483" t="s">
        <v>170</v>
      </c>
      <c r="M16" s="483"/>
      <c r="N16" s="483"/>
      <c r="O16" s="483"/>
      <c r="P16" s="483"/>
      <c r="Q16" s="483"/>
      <c r="R16" s="483"/>
      <c r="S16" s="483"/>
      <c r="T16" s="483"/>
      <c r="U16" s="483"/>
    </row>
    <row r="17" spans="1:50" ht="10.5" customHeight="1" x14ac:dyDescent="0.2">
      <c r="C17" s="470"/>
      <c r="D17" s="472"/>
      <c r="E17" s="470"/>
      <c r="F17" s="474"/>
      <c r="L17" s="492" t="str">
        <f>"Tento formulář je určen pouze pro podání žádosti pobočných spolků - RSHb o příspěvek z rozpočtu ÚRS "&amp;nastavení!B16&amp;"."</f>
        <v>Tento formulář je určen pouze pro podání žádosti pobočných spolků - RSHb o příspěvek z rozpočtu ÚRS 2020.</v>
      </c>
      <c r="M17" s="492"/>
      <c r="N17" s="492"/>
      <c r="O17" s="492"/>
      <c r="P17" s="492"/>
      <c r="Q17" s="492"/>
      <c r="R17" s="492"/>
      <c r="S17" s="492"/>
      <c r="T17" s="492"/>
      <c r="U17" s="492"/>
    </row>
    <row r="18" spans="1:50" ht="3.75" customHeight="1" x14ac:dyDescent="0.25">
      <c r="C18" s="268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1:50" ht="15" customHeight="1" x14ac:dyDescent="0.25">
      <c r="C19" s="95" t="s">
        <v>93</v>
      </c>
      <c r="D19" s="269"/>
      <c r="L19" s="110" t="s">
        <v>76</v>
      </c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50" ht="3.75" customHeight="1" x14ac:dyDescent="0.2"/>
    <row r="21" spans="1:50" ht="15" customHeight="1" x14ac:dyDescent="0.25">
      <c r="C21" s="240" t="s">
        <v>108</v>
      </c>
      <c r="K21" s="176"/>
      <c r="L21" s="502" t="str">
        <f>"od 1.1."&amp;nastavení!B16&amp;" do 31.12."&amp;nastavení!B16</f>
        <v>od 1.1.2020 do 31.12.2020</v>
      </c>
      <c r="M21" s="502"/>
      <c r="N21" s="502"/>
      <c r="O21" s="502"/>
      <c r="P21" s="502"/>
      <c r="Q21" s="502"/>
      <c r="R21" s="502"/>
      <c r="S21" s="502"/>
      <c r="T21" s="502"/>
      <c r="U21" s="502"/>
    </row>
    <row r="22" spans="1:50" ht="3.75" customHeight="1" x14ac:dyDescent="0.2"/>
    <row r="23" spans="1:50" ht="10.5" customHeight="1" x14ac:dyDescent="0.2">
      <c r="C23" s="3" t="s">
        <v>114</v>
      </c>
      <c r="K23" s="111"/>
      <c r="L23" s="493" t="s">
        <v>77</v>
      </c>
      <c r="M23" s="493"/>
      <c r="N23" s="493"/>
      <c r="O23" s="493"/>
      <c r="P23" s="493"/>
      <c r="Q23" s="493"/>
      <c r="R23" s="493"/>
      <c r="S23" s="493"/>
      <c r="T23" s="493"/>
      <c r="U23" s="493"/>
    </row>
    <row r="24" spans="1:50" ht="11.25" customHeight="1" x14ac:dyDescent="0.2">
      <c r="C24" s="21" t="s">
        <v>112</v>
      </c>
      <c r="D24" s="21"/>
      <c r="E24" s="21"/>
      <c r="F24" s="21"/>
    </row>
    <row r="25" spans="1:50" ht="15" x14ac:dyDescent="0.25">
      <c r="C25" s="245" t="s">
        <v>113</v>
      </c>
      <c r="D25" s="245"/>
      <c r="E25" s="245"/>
      <c r="F25" s="245"/>
      <c r="L25" s="110" t="s">
        <v>78</v>
      </c>
      <c r="M25" s="112"/>
      <c r="N25" s="112"/>
      <c r="O25" s="112"/>
      <c r="P25" s="58"/>
      <c r="Q25" s="58"/>
      <c r="R25" s="113"/>
      <c r="S25" s="114"/>
      <c r="T25" s="114"/>
      <c r="U25" s="113"/>
    </row>
    <row r="26" spans="1:50" ht="3.75" customHeight="1" x14ac:dyDescent="0.2"/>
    <row r="27" spans="1:50" s="86" customFormat="1" ht="13.8" x14ac:dyDescent="0.25">
      <c r="A27" s="84"/>
      <c r="B27" s="3"/>
      <c r="C27" s="3"/>
      <c r="D27" s="3"/>
      <c r="E27" s="3"/>
      <c r="F27" s="3"/>
      <c r="G27" s="3"/>
      <c r="H27" s="3"/>
      <c r="I27" s="85"/>
      <c r="K27" s="115"/>
      <c r="L27" s="116" t="s">
        <v>67</v>
      </c>
      <c r="M27" s="115"/>
      <c r="N27" s="115"/>
      <c r="O27" s="115"/>
      <c r="R27" s="117"/>
      <c r="S27" s="118"/>
      <c r="T27" s="118"/>
      <c r="U27" s="117"/>
      <c r="V27" s="97"/>
      <c r="Z27" s="206"/>
      <c r="AA27" s="207"/>
      <c r="AB27" s="208"/>
      <c r="AC27" s="209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</row>
    <row r="28" spans="1:50" ht="3.75" customHeight="1" x14ac:dyDescent="0.2"/>
    <row r="29" spans="1:50" s="92" customFormat="1" ht="22.5" customHeight="1" x14ac:dyDescent="0.2">
      <c r="A29" s="21"/>
      <c r="B29" s="3"/>
      <c r="C29" s="3"/>
      <c r="D29" s="3"/>
      <c r="E29" s="3"/>
      <c r="F29" s="3"/>
      <c r="G29" s="3"/>
      <c r="H29" s="3"/>
      <c r="I29" s="91"/>
      <c r="K29" s="119"/>
      <c r="L29" s="363" t="s">
        <v>69</v>
      </c>
      <c r="M29" s="363"/>
      <c r="N29" s="494" t="str">
        <f>IF(D11="","",D11)</f>
        <v>Vyberte z možností</v>
      </c>
      <c r="O29" s="495"/>
      <c r="P29" s="495"/>
      <c r="Q29" s="495"/>
      <c r="R29" s="495"/>
      <c r="S29" s="495"/>
      <c r="T29" s="495"/>
      <c r="U29" s="496"/>
      <c r="V29" s="120"/>
      <c r="Z29" s="212"/>
      <c r="AA29" s="213"/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</row>
    <row r="30" spans="1:50" ht="3.75" customHeight="1" x14ac:dyDescent="0.25">
      <c r="L30" s="121"/>
      <c r="M30" s="121"/>
      <c r="N30" s="122"/>
      <c r="O30" s="122"/>
      <c r="P30" s="122"/>
      <c r="Q30" s="122"/>
      <c r="R30" s="123"/>
      <c r="S30" s="122"/>
      <c r="T30" s="122"/>
      <c r="U30" s="123"/>
    </row>
    <row r="31" spans="1:50" s="92" customFormat="1" ht="18.75" customHeight="1" x14ac:dyDescent="0.2">
      <c r="A31" s="21"/>
      <c r="B31" s="3"/>
      <c r="C31" s="3"/>
      <c r="D31" s="3"/>
      <c r="E31" s="3"/>
      <c r="F31" s="3"/>
      <c r="G31" s="3"/>
      <c r="H31" s="3"/>
      <c r="I31" s="91"/>
      <c r="K31" s="119"/>
      <c r="L31" s="363" t="s">
        <v>68</v>
      </c>
      <c r="M31" s="363"/>
      <c r="N31" s="478" t="str">
        <f>IF(COUNTIF(nastavení!$C$5:$C$11,'Formulář žádosti pro TISK'!N29),VLOOKUP('Formulář žádosti pro TISK'!$N$29,nastavení!$C$5:$M$11,2,0),"")</f>
        <v/>
      </c>
      <c r="O31" s="479"/>
      <c r="P31" s="479"/>
      <c r="Q31" s="479"/>
      <c r="R31" s="479"/>
      <c r="S31" s="479"/>
      <c r="T31" s="479"/>
      <c r="U31" s="480"/>
      <c r="V31" s="120"/>
      <c r="Z31" s="212"/>
      <c r="AA31" s="213"/>
      <c r="AB31" s="214"/>
      <c r="AC31" s="215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7"/>
    </row>
    <row r="32" spans="1:50" ht="3.75" customHeight="1" x14ac:dyDescent="0.25">
      <c r="B32" s="243"/>
      <c r="C32" s="243"/>
      <c r="D32" s="243"/>
      <c r="E32" s="243"/>
      <c r="F32" s="243"/>
      <c r="G32" s="243"/>
      <c r="H32" s="243"/>
      <c r="N32" s="122"/>
      <c r="O32" s="122"/>
      <c r="P32" s="122"/>
      <c r="Q32" s="122"/>
      <c r="R32" s="123"/>
      <c r="S32" s="122"/>
      <c r="T32" s="122"/>
      <c r="U32" s="123"/>
    </row>
    <row r="33" spans="1:50" s="22" customFormat="1" ht="18.75" customHeight="1" x14ac:dyDescent="0.25">
      <c r="A33" s="87"/>
      <c r="B33" s="84"/>
      <c r="C33" s="497" t="s">
        <v>111</v>
      </c>
      <c r="D33" s="497"/>
      <c r="E33" s="527" t="s">
        <v>171</v>
      </c>
      <c r="F33" s="527"/>
      <c r="G33" s="527"/>
      <c r="H33" s="527"/>
      <c r="I33" s="93"/>
      <c r="K33" s="124"/>
      <c r="L33" s="363" t="s">
        <v>82</v>
      </c>
      <c r="M33" s="363"/>
      <c r="N33" s="478" t="str">
        <f>IF(COUNTIF(nastavení!$C$5:$C$11,'Formulář žádosti pro TISK'!N29),VLOOKUP('Formulář žádosti pro TISK'!$N$29,nastavení!$C$5:$M$11,3,0),"")</f>
        <v/>
      </c>
      <c r="O33" s="480"/>
      <c r="P33" s="125"/>
      <c r="Q33" s="125"/>
      <c r="R33" s="126"/>
      <c r="S33" s="125"/>
      <c r="T33" s="125"/>
      <c r="U33" s="126"/>
      <c r="V33" s="127"/>
      <c r="Z33" s="218"/>
      <c r="AA33" s="213"/>
      <c r="AB33" s="214"/>
      <c r="AC33" s="215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9"/>
    </row>
    <row r="34" spans="1:50" ht="3.75" customHeight="1" x14ac:dyDescent="0.2">
      <c r="C34" s="497"/>
      <c r="D34" s="497"/>
      <c r="E34" s="527"/>
      <c r="F34" s="527"/>
      <c r="G34" s="527"/>
      <c r="H34" s="527"/>
      <c r="N34" s="128"/>
      <c r="O34" s="128"/>
      <c r="P34" s="128"/>
      <c r="Q34" s="128"/>
      <c r="R34" s="129"/>
      <c r="S34" s="130"/>
      <c r="T34" s="130"/>
      <c r="U34" s="129"/>
    </row>
    <row r="35" spans="1:50" s="92" customFormat="1" ht="18.75" customHeight="1" x14ac:dyDescent="0.2">
      <c r="A35" s="21"/>
      <c r="B35" s="3"/>
      <c r="C35" s="497"/>
      <c r="D35" s="497"/>
      <c r="E35" s="527"/>
      <c r="F35" s="527"/>
      <c r="G35" s="527"/>
      <c r="H35" s="527"/>
      <c r="I35" s="91"/>
      <c r="K35" s="119"/>
      <c r="M35" s="131" t="s">
        <v>83</v>
      </c>
      <c r="N35" s="478" t="str">
        <f>IF(COUNTIF(nastavení!$C$5:$C$11,'Formulář žádosti pro TISK'!N29),VLOOKUP('Formulář žádosti pro TISK'!$N$29,nastavení!$C$5:$M$11,6,0),"")</f>
        <v/>
      </c>
      <c r="O35" s="479"/>
      <c r="P35" s="480"/>
      <c r="Q35" s="132" t="s">
        <v>72</v>
      </c>
      <c r="R35" s="478" t="str">
        <f>IF(COUNTIF(nastavení!$C$5:$C$11,'Formulář žádosti pro TISK'!N29),VLOOKUP('Formulář žádosti pro TISK'!$N$29,nastavení!$C$5:$M$11,7,0),"")</f>
        <v/>
      </c>
      <c r="S35" s="479"/>
      <c r="T35" s="479"/>
      <c r="U35" s="480"/>
      <c r="V35" s="120"/>
      <c r="Z35" s="212"/>
      <c r="AA35" s="213"/>
      <c r="AB35" s="214"/>
      <c r="AC35" s="215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7"/>
    </row>
    <row r="36" spans="1:50" ht="3.75" customHeight="1" x14ac:dyDescent="0.2">
      <c r="B36" s="244"/>
      <c r="C36" s="244"/>
      <c r="D36" s="244"/>
      <c r="E36" s="244"/>
      <c r="F36" s="244"/>
      <c r="G36" s="244"/>
      <c r="H36" s="244"/>
    </row>
    <row r="37" spans="1:50" ht="7.5" customHeight="1" x14ac:dyDescent="0.25">
      <c r="K37" s="19"/>
      <c r="L37" s="133"/>
      <c r="N37" s="133"/>
      <c r="O37" s="133"/>
      <c r="Q37" s="19"/>
      <c r="R37" s="134"/>
    </row>
    <row r="38" spans="1:50" ht="13.8" x14ac:dyDescent="0.25">
      <c r="K38" s="115"/>
      <c r="L38" s="116" t="s">
        <v>225</v>
      </c>
      <c r="M38" s="115"/>
      <c r="N38" s="115"/>
      <c r="O38" s="115"/>
    </row>
    <row r="39" spans="1:50" ht="3.75" customHeight="1" x14ac:dyDescent="0.2"/>
    <row r="40" spans="1:50" s="92" customFormat="1" ht="19.5" customHeight="1" x14ac:dyDescent="0.2">
      <c r="A40" s="21"/>
      <c r="B40" s="3"/>
      <c r="C40" s="3"/>
      <c r="D40" s="3"/>
      <c r="E40" s="3"/>
      <c r="F40" s="3"/>
      <c r="G40" s="3"/>
      <c r="H40" s="3"/>
      <c r="I40" s="91"/>
      <c r="L40" s="119"/>
      <c r="O40" s="131" t="s">
        <v>172</v>
      </c>
      <c r="P40" s="478" t="str">
        <f>IF(COUNTIF(nastavení!$C$5:$C$11,'Formulář žádosti pro TISK'!N29),VLOOKUP('Formulář žádosti pro TISK'!$N$29,nastavení!$C$5:$M$11,8,0),"")</f>
        <v/>
      </c>
      <c r="Q40" s="480"/>
      <c r="R40" s="135"/>
      <c r="S40" s="136" t="s">
        <v>84</v>
      </c>
      <c r="T40" s="478" t="str">
        <f>IF(COUNTIF(nastavení!$C$5:$C$11,'Formulář žádosti pro TISK'!N29),VLOOKUP('Formulář žádosti pro TISK'!$N$29,nastavení!$C$5:$M$11,9,0),"")</f>
        <v/>
      </c>
      <c r="U40" s="480"/>
      <c r="V40" s="120"/>
      <c r="Z40" s="212"/>
      <c r="AA40" s="213"/>
      <c r="AB40" s="214"/>
      <c r="AC40" s="215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7"/>
    </row>
    <row r="41" spans="1:50" ht="3.75" customHeight="1" x14ac:dyDescent="0.2">
      <c r="K41" s="19"/>
      <c r="L41" s="133"/>
      <c r="P41" s="137"/>
      <c r="Q41" s="137"/>
      <c r="R41" s="138"/>
      <c r="S41" s="139"/>
      <c r="T41" s="139"/>
      <c r="U41" s="138"/>
    </row>
    <row r="42" spans="1:50" ht="18.75" customHeight="1" x14ac:dyDescent="0.2">
      <c r="K42" s="19"/>
      <c r="L42" s="133"/>
      <c r="O42" s="131" t="s">
        <v>1</v>
      </c>
      <c r="P42" s="312" t="str">
        <f>IF(COUNTIF(nastavení!$C$5:$C$11,'Formulář žádosti pro TISK'!N29),VLOOKUP('Formulář žádosti pro TISK'!$N$29,nastavení!$C$5:$M$11,10,0),"")</f>
        <v/>
      </c>
      <c r="Q42" s="132" t="s">
        <v>0</v>
      </c>
      <c r="R42" s="478" t="str">
        <f>IF(COUNTIF(nastavení!$C$5:$C$11,'Formulář žádosti pro TISK'!N29),VLOOKUP('Formulář žádosti pro TISK'!$N$29,nastavení!$C$5:$M$11,11,0),"")</f>
        <v/>
      </c>
      <c r="S42" s="479"/>
      <c r="T42" s="479"/>
      <c r="U42" s="480"/>
    </row>
    <row r="43" spans="1:50" x14ac:dyDescent="0.2">
      <c r="K43" s="19"/>
      <c r="L43" s="133"/>
      <c r="N43" s="133"/>
      <c r="O43" s="133"/>
    </row>
    <row r="44" spans="1:50" ht="3.75" customHeight="1" x14ac:dyDescent="0.2"/>
    <row r="45" spans="1:50" ht="15" x14ac:dyDescent="0.25">
      <c r="L45" s="500" t="s">
        <v>79</v>
      </c>
      <c r="M45" s="500"/>
      <c r="N45" s="500"/>
      <c r="O45" s="500"/>
      <c r="P45" s="500"/>
      <c r="Q45" s="500"/>
      <c r="R45" s="500"/>
      <c r="S45" s="500"/>
      <c r="T45" s="500"/>
      <c r="U45" s="500"/>
      <c r="V45" s="140"/>
    </row>
    <row r="46" spans="1:50" ht="3.75" customHeight="1" x14ac:dyDescent="0.2"/>
    <row r="47" spans="1:50" ht="15" customHeight="1" x14ac:dyDescent="0.25">
      <c r="L47" s="73" t="str">
        <f>'A - Příspěvky na činnost RSHb'!D10</f>
        <v>A1 - Organizační činnost RSHb</v>
      </c>
      <c r="M47" s="141"/>
      <c r="N47" s="141"/>
      <c r="O47" s="141"/>
      <c r="P47" s="142"/>
      <c r="Q47" s="142"/>
      <c r="R47" s="143"/>
      <c r="S47" s="144"/>
      <c r="T47" s="145" t="s">
        <v>70</v>
      </c>
      <c r="U47" s="146">
        <f>'A - Příspěvky na činnost RSHb'!F10</f>
        <v>0</v>
      </c>
      <c r="V47" s="19"/>
    </row>
    <row r="48" spans="1:50" ht="3.75" customHeight="1" x14ac:dyDescent="0.25">
      <c r="L48" s="134"/>
      <c r="M48" s="147"/>
      <c r="N48" s="147"/>
      <c r="O48" s="147"/>
      <c r="P48" s="148"/>
      <c r="Q48" s="148"/>
      <c r="R48" s="149"/>
      <c r="U48" s="149"/>
      <c r="V48" s="149"/>
    </row>
    <row r="49" spans="1:50" ht="15" customHeight="1" x14ac:dyDescent="0.25">
      <c r="L49" s="73" t="str">
        <f>'A - Příspěvky na činnost RSHb'!D12</f>
        <v>A2 - Nájem kanceláře RSHb</v>
      </c>
      <c r="M49" s="150"/>
      <c r="N49" s="150"/>
      <c r="O49" s="150"/>
      <c r="P49" s="142"/>
      <c r="Q49" s="142"/>
      <c r="R49" s="143"/>
      <c r="S49" s="144"/>
      <c r="T49" s="145" t="s">
        <v>70</v>
      </c>
      <c r="U49" s="146">
        <f>'A - Příspěvky na činnost RSHb'!F12</f>
        <v>0</v>
      </c>
      <c r="V49" s="19"/>
    </row>
    <row r="50" spans="1:50" ht="3.75" customHeight="1" x14ac:dyDescent="0.25">
      <c r="L50" s="134"/>
      <c r="M50" s="147"/>
      <c r="N50" s="147"/>
      <c r="O50" s="147"/>
      <c r="P50" s="148"/>
      <c r="Q50" s="148"/>
      <c r="R50" s="149"/>
      <c r="U50" s="149"/>
      <c r="V50" s="149"/>
    </row>
    <row r="51" spans="1:50" ht="15" customHeight="1" x14ac:dyDescent="0.25">
      <c r="L51" s="73" t="str">
        <f>'A - Příspěvky na činnost RSHb'!D14</f>
        <v>A3 - Činnost redakce a provoz webové prezentace RSHb</v>
      </c>
      <c r="M51" s="150"/>
      <c r="N51" s="150"/>
      <c r="O51" s="150"/>
      <c r="P51" s="142"/>
      <c r="Q51" s="142"/>
      <c r="R51" s="143"/>
      <c r="S51" s="144"/>
      <c r="T51" s="145" t="s">
        <v>70</v>
      </c>
      <c r="U51" s="146">
        <f>'A - Příspěvky na činnost RSHb'!F14</f>
        <v>0</v>
      </c>
      <c r="V51" s="19"/>
    </row>
    <row r="52" spans="1:50" ht="3.75" customHeight="1" x14ac:dyDescent="0.25">
      <c r="L52" s="134"/>
      <c r="M52" s="147"/>
      <c r="N52" s="147"/>
      <c r="O52" s="147"/>
      <c r="P52" s="148"/>
      <c r="Q52" s="148"/>
      <c r="R52" s="149"/>
      <c r="U52" s="149"/>
      <c r="V52" s="149"/>
    </row>
    <row r="53" spans="1:50" ht="15" customHeight="1" x14ac:dyDescent="0.25">
      <c r="L53" s="73" t="str">
        <f>'A - Příspěvky na činnost RSHb'!D16</f>
        <v>A4 - Činnost ekonoma RSHb</v>
      </c>
      <c r="M53" s="150"/>
      <c r="N53" s="150"/>
      <c r="O53" s="150"/>
      <c r="P53" s="142"/>
      <c r="Q53" s="142"/>
      <c r="R53" s="143"/>
      <c r="S53" s="144"/>
      <c r="T53" s="145" t="s">
        <v>70</v>
      </c>
      <c r="U53" s="146">
        <f>'A - Příspěvky na činnost RSHb'!F16</f>
        <v>0</v>
      </c>
      <c r="V53" s="19"/>
    </row>
    <row r="54" spans="1:50" ht="3.75" customHeight="1" x14ac:dyDescent="0.25">
      <c r="B54" s="234"/>
      <c r="L54" s="134"/>
      <c r="M54" s="148"/>
      <c r="N54" s="148"/>
      <c r="O54" s="148"/>
    </row>
    <row r="55" spans="1:50" ht="15" customHeight="1" x14ac:dyDescent="0.25">
      <c r="B55" s="21"/>
      <c r="C55" s="524" t="s">
        <v>106</v>
      </c>
      <c r="D55" s="521" t="s">
        <v>107</v>
      </c>
      <c r="E55" s="521"/>
      <c r="F55" s="521"/>
      <c r="G55" s="521"/>
      <c r="H55" s="521"/>
      <c r="L55" s="73" t="str">
        <f>'A - Příspěvky na činnost RSHb'!D18</f>
        <v>A5 - Sportovní činnost RSHb</v>
      </c>
      <c r="M55" s="150"/>
      <c r="N55" s="150"/>
      <c r="O55" s="150"/>
      <c r="P55" s="142"/>
      <c r="Q55" s="142"/>
      <c r="R55" s="143"/>
      <c r="S55" s="144"/>
      <c r="T55" s="145" t="s">
        <v>73</v>
      </c>
      <c r="U55" s="146">
        <f>'A - Příspěvky na činnost RSHb'!F18</f>
        <v>0</v>
      </c>
      <c r="V55" s="149"/>
    </row>
    <row r="56" spans="1:50" s="90" customFormat="1" ht="3.75" customHeight="1" x14ac:dyDescent="0.2">
      <c r="A56" s="88"/>
      <c r="B56" s="3"/>
      <c r="C56" s="525"/>
      <c r="D56" s="522"/>
      <c r="E56" s="522"/>
      <c r="F56" s="522"/>
      <c r="G56" s="522"/>
      <c r="H56" s="522"/>
      <c r="I56" s="89"/>
      <c r="K56"/>
      <c r="L56"/>
      <c r="M56" s="250"/>
      <c r="N56" s="250"/>
      <c r="O56" s="250"/>
      <c r="P56" s="250"/>
      <c r="Q56" s="250"/>
      <c r="R56" s="250"/>
      <c r="S56" s="250"/>
      <c r="U56" s="151"/>
      <c r="V56" s="151"/>
      <c r="Z56" s="220"/>
      <c r="AA56" s="221"/>
      <c r="AB56" s="222"/>
      <c r="AC56" s="223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4"/>
    </row>
    <row r="57" spans="1:50" s="92" customFormat="1" ht="15" customHeight="1" x14ac:dyDescent="0.25">
      <c r="A57" s="21"/>
      <c r="B57" s="3"/>
      <c r="C57" s="525"/>
      <c r="D57" s="522"/>
      <c r="E57" s="522"/>
      <c r="F57" s="522"/>
      <c r="G57" s="522"/>
      <c r="H57" s="522"/>
      <c r="I57" s="91"/>
      <c r="L57" s="73" t="str">
        <f>'A - Příspěvky na činnost RSHb'!D20</f>
        <v>A6 - Činnost mládeže RSHb</v>
      </c>
      <c r="M57" s="150"/>
      <c r="N57" s="150"/>
      <c r="O57" s="150"/>
      <c r="P57" s="152"/>
      <c r="Q57" s="142"/>
      <c r="R57" s="143"/>
      <c r="S57" s="144"/>
      <c r="T57" s="145" t="s">
        <v>73</v>
      </c>
      <c r="U57" s="146">
        <f>'A - Příspěvky na činnost RSHb'!F20</f>
        <v>0</v>
      </c>
      <c r="V57" s="120"/>
      <c r="Z57" s="212"/>
      <c r="AA57" s="213"/>
      <c r="AB57" s="214"/>
      <c r="AC57" s="215"/>
      <c r="AD57" s="216"/>
      <c r="AE57" s="216"/>
      <c r="AF57" s="216"/>
      <c r="AG57" s="216"/>
      <c r="AH57" s="216"/>
      <c r="AI57" s="216"/>
      <c r="AJ57" s="216"/>
      <c r="AK57" s="216" t="s">
        <v>96</v>
      </c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7"/>
    </row>
    <row r="58" spans="1:50" s="92" customFormat="1" ht="7.5" customHeight="1" x14ac:dyDescent="0.25">
      <c r="A58" s="21"/>
      <c r="B58" s="234"/>
      <c r="C58" s="526"/>
      <c r="D58" s="523"/>
      <c r="E58" s="523"/>
      <c r="F58" s="523"/>
      <c r="G58" s="523"/>
      <c r="H58" s="523"/>
      <c r="I58" s="91"/>
      <c r="L58" s="155"/>
      <c r="M58" s="156"/>
      <c r="N58" s="156"/>
      <c r="O58" s="156"/>
      <c r="P58" s="157"/>
      <c r="Q58" s="157"/>
      <c r="R58" s="158"/>
      <c r="S58" s="159"/>
      <c r="T58" s="159"/>
      <c r="U58" s="158"/>
      <c r="V58" s="120"/>
      <c r="Z58" s="212"/>
      <c r="AA58" s="213"/>
      <c r="AB58" s="214"/>
      <c r="AC58" s="215"/>
      <c r="AD58" s="216"/>
      <c r="AE58" s="216"/>
      <c r="AF58" s="216"/>
      <c r="AG58" s="216"/>
      <c r="AH58" s="216"/>
      <c r="AI58" s="216"/>
      <c r="AJ58" s="216" t="s">
        <v>97</v>
      </c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7"/>
    </row>
    <row r="59" spans="1:50" s="92" customFormat="1" ht="3.75" customHeight="1" thickBot="1" x14ac:dyDescent="0.25">
      <c r="A59" s="21"/>
      <c r="B59" s="21"/>
      <c r="C59" s="21"/>
      <c r="D59" s="21"/>
      <c r="E59" s="21"/>
      <c r="F59" s="21"/>
      <c r="G59" s="21"/>
      <c r="H59" s="21"/>
      <c r="I59" s="91"/>
      <c r="V59" s="120"/>
      <c r="Z59" s="212"/>
      <c r="AA59" s="213"/>
      <c r="AB59" s="214"/>
      <c r="AC59" s="215"/>
      <c r="AD59" s="216"/>
      <c r="AE59" s="216"/>
      <c r="AF59" s="216"/>
      <c r="AG59" s="216"/>
      <c r="AH59" s="216"/>
      <c r="AI59" s="216"/>
      <c r="AJ59" s="216" t="s">
        <v>98</v>
      </c>
      <c r="AK59" s="216">
        <v>1</v>
      </c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7"/>
    </row>
    <row r="60" spans="1:50" s="92" customFormat="1" ht="19.5" customHeight="1" thickBot="1" x14ac:dyDescent="0.25">
      <c r="A60" s="21"/>
      <c r="B60" s="21"/>
      <c r="C60" s="241" t="s">
        <v>109</v>
      </c>
      <c r="D60" s="21"/>
      <c r="E60" s="21"/>
      <c r="F60" s="21"/>
      <c r="G60" s="21"/>
      <c r="H60" s="21"/>
      <c r="I60" s="91"/>
      <c r="L60" s="497" t="str">
        <f>'A - Příspěvky na činnost RSHb'!D23</f>
        <v>CELKEM:      A - Příspěvky na činnost RSHb</v>
      </c>
      <c r="M60" s="497"/>
      <c r="N60" s="497"/>
      <c r="O60" s="497"/>
      <c r="P60" s="497"/>
      <c r="Q60" s="497"/>
      <c r="R60" s="497"/>
      <c r="S60" s="498"/>
      <c r="T60" s="481">
        <f>SUM(U47:U58)</f>
        <v>0</v>
      </c>
      <c r="U60" s="482"/>
      <c r="V60" s="120"/>
      <c r="Z60" s="212"/>
      <c r="AA60" s="213"/>
      <c r="AB60" s="214"/>
      <c r="AC60" s="215"/>
      <c r="AD60" s="216"/>
      <c r="AE60" s="216"/>
      <c r="AF60" s="216"/>
      <c r="AG60" s="216"/>
      <c r="AH60" s="216"/>
      <c r="AI60" s="216"/>
      <c r="AJ60" s="216" t="s">
        <v>99</v>
      </c>
      <c r="AK60" s="216">
        <v>0</v>
      </c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7"/>
    </row>
    <row r="61" spans="1:50" s="92" customFormat="1" ht="11.25" customHeight="1" x14ac:dyDescent="0.2">
      <c r="A61" s="21"/>
      <c r="B61" s="21"/>
      <c r="C61" s="242" t="s">
        <v>110</v>
      </c>
      <c r="D61" s="21"/>
      <c r="E61" s="21"/>
      <c r="F61" s="21"/>
      <c r="G61" s="21"/>
      <c r="H61" s="21"/>
      <c r="I61" s="91"/>
      <c r="V61" s="120"/>
      <c r="Z61" s="212"/>
      <c r="AA61" s="213"/>
      <c r="AB61" s="214"/>
      <c r="AC61" s="215"/>
      <c r="AD61" s="216"/>
      <c r="AE61" s="216"/>
      <c r="AF61" s="216"/>
      <c r="AG61" s="216"/>
      <c r="AH61" s="216"/>
      <c r="AI61" s="216"/>
      <c r="AJ61" s="216" t="s">
        <v>100</v>
      </c>
      <c r="AK61" s="216">
        <f>SUM(MAX(AK79:AK141)-8)</f>
        <v>133</v>
      </c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7"/>
    </row>
    <row r="62" spans="1:50" s="92" customFormat="1" ht="13.8" x14ac:dyDescent="0.25">
      <c r="A62" s="21"/>
      <c r="B62" s="21"/>
      <c r="C62" s="238" t="str">
        <f>"Českomoravský svaz hokejbalu © "&amp;nastavení!B16&amp;", všechna práva vyhrazena."</f>
        <v>Českomoravský svaz hokejbalu © 2020, všechna práva vyhrazena.</v>
      </c>
      <c r="D62" s="21"/>
      <c r="E62" s="21"/>
      <c r="F62" s="21"/>
      <c r="G62" s="21"/>
      <c r="H62" s="21"/>
      <c r="I62" s="91"/>
      <c r="L62" s="500" t="s">
        <v>80</v>
      </c>
      <c r="M62" s="500"/>
      <c r="N62" s="500"/>
      <c r="O62" s="500"/>
      <c r="P62" s="500"/>
      <c r="Q62" s="500"/>
      <c r="R62" s="500"/>
      <c r="S62" s="500"/>
      <c r="T62" s="500"/>
      <c r="U62" s="500"/>
      <c r="V62" s="120"/>
      <c r="Z62" s="212"/>
      <c r="AA62" s="213"/>
      <c r="AB62" s="214"/>
      <c r="AC62" s="215"/>
      <c r="AD62" s="216"/>
      <c r="AE62" s="216"/>
      <c r="AF62" s="216"/>
      <c r="AG62" s="216"/>
      <c r="AH62" s="216"/>
      <c r="AI62" s="216"/>
      <c r="AJ62" s="216" t="s">
        <v>101</v>
      </c>
      <c r="AK62" s="216">
        <v>12</v>
      </c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7"/>
    </row>
    <row r="63" spans="1:50" s="92" customFormat="1" ht="3.75" customHeight="1" x14ac:dyDescent="0.2">
      <c r="A63" s="21"/>
      <c r="B63" s="21"/>
      <c r="C63" s="21"/>
      <c r="D63" s="21"/>
      <c r="E63" s="21"/>
      <c r="F63" s="21"/>
      <c r="G63" s="21"/>
      <c r="H63" s="21"/>
      <c r="I63" s="91"/>
      <c r="L63"/>
      <c r="M63"/>
      <c r="N63"/>
      <c r="O63"/>
      <c r="P63"/>
      <c r="Q63"/>
      <c r="R63" s="97"/>
      <c r="S63" s="19"/>
      <c r="T63" s="19"/>
      <c r="U63" s="97"/>
      <c r="V63" s="120"/>
      <c r="Z63" s="212"/>
      <c r="AA63" s="213"/>
      <c r="AB63" s="214"/>
      <c r="AC63" s="215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7"/>
    </row>
    <row r="64" spans="1:50" s="92" customFormat="1" ht="15" customHeight="1" x14ac:dyDescent="0.25">
      <c r="A64" s="21"/>
      <c r="B64" s="21"/>
      <c r="C64" s="21"/>
      <c r="D64" s="21"/>
      <c r="E64" s="21"/>
      <c r="F64" s="21"/>
      <c r="G64" s="21"/>
      <c r="H64" s="21"/>
      <c r="I64" s="91"/>
      <c r="M64" s="142" t="str">
        <f>'B - Příspěvky na rozvoj RSHb'!D10</f>
        <v>B1 - Projekt výchovy a vzdělávání mladých funkcionářů</v>
      </c>
      <c r="N64" s="142"/>
      <c r="O64" s="142"/>
      <c r="P64" s="142"/>
      <c r="Q64" s="142"/>
      <c r="R64" s="142"/>
      <c r="S64" s="142"/>
      <c r="T64" s="145" t="s">
        <v>70</v>
      </c>
      <c r="U64" s="146">
        <f>'B - Příspěvky na rozvoj RSHb'!F10</f>
        <v>0</v>
      </c>
      <c r="V64" s="120"/>
      <c r="Z64" s="212"/>
      <c r="AA64" s="213">
        <f>IF(U64=0,0,1)</f>
        <v>0</v>
      </c>
      <c r="AB64" s="214"/>
      <c r="AC64" s="215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7"/>
    </row>
    <row r="65" spans="1:60" ht="3.75" customHeight="1" x14ac:dyDescent="0.25">
      <c r="K65" s="148"/>
      <c r="M65" s="148"/>
      <c r="N65" s="148"/>
      <c r="O65" s="148"/>
    </row>
    <row r="66" spans="1:60" ht="15" customHeight="1" x14ac:dyDescent="0.25">
      <c r="M66" s="142" t="str">
        <f>'B - Příspěvky na rozvoj RSHb'!D12</f>
        <v>B2 - Pracovník pro regionální rozvoj a vznik nových středisek</v>
      </c>
      <c r="N66" s="142"/>
      <c r="O66" s="142"/>
      <c r="P66" s="142"/>
      <c r="Q66" s="142"/>
      <c r="R66" s="142"/>
      <c r="S66" s="144"/>
      <c r="T66" s="145" t="s">
        <v>70</v>
      </c>
      <c r="U66" s="146">
        <f>'B - Příspěvky na rozvoj RSHb'!F12</f>
        <v>0</v>
      </c>
      <c r="V66" s="149"/>
      <c r="AA66" s="213">
        <f>IF(U66=0,0,1)</f>
        <v>0</v>
      </c>
    </row>
    <row r="67" spans="1:60" s="90" customFormat="1" ht="3.75" customHeight="1" x14ac:dyDescent="0.2">
      <c r="A67" s="88"/>
      <c r="B67" s="88"/>
      <c r="C67" s="88"/>
      <c r="D67" s="88"/>
      <c r="E67" s="88"/>
      <c r="F67" s="88"/>
      <c r="G67" s="88"/>
      <c r="H67" s="88"/>
      <c r="I67" s="89"/>
      <c r="M67" s="251"/>
      <c r="N67" s="252"/>
      <c r="O67" s="252"/>
      <c r="P67" s="252"/>
      <c r="Q67" s="252"/>
      <c r="R67" s="252"/>
      <c r="S67" s="253"/>
      <c r="U67" s="151"/>
      <c r="V67" s="151"/>
      <c r="Z67" s="220"/>
      <c r="AA67" s="221"/>
      <c r="AB67" s="222"/>
      <c r="AC67" s="223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4"/>
    </row>
    <row r="68" spans="1:60" ht="15" customHeight="1" x14ac:dyDescent="0.25">
      <c r="M68" s="142" t="str">
        <f>'B - Příspěvky na rozvoj RSHb'!D14</f>
        <v>B3 - Činnost krajských a regionálních výběrů RSHb</v>
      </c>
      <c r="N68" s="142"/>
      <c r="O68" s="142"/>
      <c r="P68" s="142"/>
      <c r="Q68" s="142"/>
      <c r="R68" s="142"/>
      <c r="S68" s="144"/>
      <c r="T68" s="145" t="s">
        <v>73</v>
      </c>
      <c r="U68" s="146">
        <f>'B - Příspěvky na rozvoj RSHb'!F14</f>
        <v>0</v>
      </c>
    </row>
    <row r="69" spans="1:60" ht="3.75" customHeight="1" x14ac:dyDescent="0.2">
      <c r="M69" s="153"/>
      <c r="N69" s="246"/>
      <c r="O69" s="246"/>
      <c r="P69" s="79"/>
      <c r="Q69" s="79"/>
      <c r="R69" s="247"/>
      <c r="S69" s="248"/>
      <c r="T69" s="154"/>
    </row>
    <row r="70" spans="1:60" ht="15" customHeight="1" x14ac:dyDescent="0.25">
      <c r="M70" s="142" t="str">
        <f>'B - Příspěvky na rozvoj RSHb'!D16</f>
        <v>B4 - Projekty rozvoje regionálního prostředí</v>
      </c>
      <c r="N70" s="142"/>
      <c r="O70" s="142"/>
      <c r="P70" s="142"/>
      <c r="Q70" s="142"/>
      <c r="R70" s="142"/>
      <c r="S70" s="144"/>
      <c r="T70" s="145" t="s">
        <v>70</v>
      </c>
      <c r="U70" s="146">
        <f>'B - Příspěvky na rozvoj RSHb'!F16</f>
        <v>0</v>
      </c>
      <c r="AA70" s="213">
        <f>IF(U70=0,0,O72)</f>
        <v>0</v>
      </c>
    </row>
    <row r="71" spans="1:60" ht="3.75" customHeight="1" x14ac:dyDescent="0.25">
      <c r="M71" s="305"/>
      <c r="N71" s="305"/>
      <c r="O71" s="305"/>
      <c r="P71" s="305"/>
      <c r="Q71" s="305"/>
      <c r="R71" s="305"/>
      <c r="S71" s="306"/>
      <c r="T71" s="306"/>
      <c r="U71" s="307"/>
    </row>
    <row r="72" spans="1:60" ht="15" customHeight="1" x14ac:dyDescent="0.25">
      <c r="L72" s="308"/>
      <c r="M72" s="141"/>
      <c r="N72" s="310" t="s">
        <v>220</v>
      </c>
      <c r="O72" s="309" t="str">
        <f>IF(U70=0,"",'B - Příspěvky na rozvoj RSHb'!CL32)</f>
        <v/>
      </c>
      <c r="P72" s="279"/>
      <c r="Q72" s="279"/>
      <c r="R72" s="279"/>
      <c r="T72" s="279"/>
      <c r="U72" s="279"/>
      <c r="V72" s="161"/>
    </row>
    <row r="73" spans="1:60" ht="7.5" customHeight="1" x14ac:dyDescent="0.25">
      <c r="L73" s="155"/>
      <c r="M73" s="156"/>
      <c r="N73" s="156"/>
      <c r="O73" s="156"/>
      <c r="P73" s="157"/>
      <c r="Q73" s="157"/>
      <c r="R73" s="158"/>
      <c r="S73" s="159"/>
      <c r="T73" s="159"/>
      <c r="U73" s="158"/>
      <c r="V73" s="161"/>
    </row>
    <row r="74" spans="1:60" ht="3.75" customHeight="1" thickBot="1" x14ac:dyDescent="0.3">
      <c r="L74" s="148"/>
      <c r="M74" s="148"/>
      <c r="N74" s="148"/>
      <c r="O74" s="148"/>
      <c r="S74" s="279"/>
      <c r="T74" s="279"/>
      <c r="V74" s="161"/>
    </row>
    <row r="75" spans="1:60" ht="19.5" customHeight="1" thickBot="1" x14ac:dyDescent="0.3">
      <c r="L75" s="529" t="str">
        <f>'B - Příspěvky na rozvoj RSHb'!D19</f>
        <v>CELKEM:      B - Příspěvky na rozvoj RSHb</v>
      </c>
      <c r="M75" s="529"/>
      <c r="N75" s="529"/>
      <c r="O75" s="529"/>
      <c r="P75" s="529"/>
      <c r="Q75" s="529"/>
      <c r="R75" s="529"/>
      <c r="S75" s="530"/>
      <c r="T75" s="488">
        <f>SUM(U64:U72)</f>
        <v>0</v>
      </c>
      <c r="U75" s="489"/>
      <c r="V75" s="161"/>
    </row>
    <row r="76" spans="1:60" ht="19.5" customHeight="1" x14ac:dyDescent="0.25">
      <c r="L76" s="511" t="s">
        <v>221</v>
      </c>
      <c r="M76" s="511"/>
      <c r="N76" s="511"/>
      <c r="O76" s="511"/>
      <c r="P76" s="511"/>
      <c r="Q76" s="511"/>
      <c r="R76" s="511"/>
      <c r="S76" s="511"/>
      <c r="T76" s="511"/>
      <c r="U76" s="511"/>
      <c r="V76" s="161"/>
    </row>
    <row r="77" spans="1:60" ht="16.5" customHeight="1" x14ac:dyDescent="0.25"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161"/>
    </row>
    <row r="78" spans="1:60" ht="21" customHeight="1" x14ac:dyDescent="0.25">
      <c r="L78" s="160"/>
      <c r="M78" s="160"/>
      <c r="N78" s="160"/>
      <c r="O78" s="160"/>
      <c r="P78" s="160"/>
      <c r="Q78" s="160"/>
      <c r="R78" s="160"/>
      <c r="S78" s="160"/>
      <c r="T78" s="161"/>
      <c r="U78" s="161"/>
      <c r="V78" s="161"/>
    </row>
    <row r="79" spans="1:60" ht="15" customHeight="1" x14ac:dyDescent="0.2">
      <c r="K79" s="499" t="str">
        <f>"ŽÁDOST"&amp;" o neinvestiční příspěvky pro rok "&amp;nastavení!B16&amp;" z rozpočtu ÚRS ČMSHb"</f>
        <v>ŽÁDOST o neinvestiční příspěvky pro rok 2020 z rozpočtu ÚRS ČMSHb</v>
      </c>
      <c r="L79" s="499"/>
      <c r="M79" s="499"/>
      <c r="N79" s="499"/>
      <c r="O79" s="499"/>
      <c r="P79" s="499"/>
      <c r="Q79" s="499"/>
      <c r="R79" s="499"/>
      <c r="S79" s="499"/>
      <c r="T79" s="499"/>
      <c r="U79" s="501" t="str">
        <f>CONCATENATE("Strana ",AJ79,"/",SUM($AN$141+2))</f>
        <v>Strana 1/2</v>
      </c>
      <c r="V79" s="501"/>
      <c r="W79" s="94"/>
      <c r="X79" s="94"/>
      <c r="Y79" s="94"/>
      <c r="Z79" s="225"/>
      <c r="AA79" s="226"/>
      <c r="AB79" s="227"/>
      <c r="AD79" s="228"/>
      <c r="AE79" s="228"/>
      <c r="AF79" s="228"/>
      <c r="AG79" s="228"/>
      <c r="AH79" s="228"/>
      <c r="AI79" s="228"/>
      <c r="AJ79" s="229">
        <v>1</v>
      </c>
      <c r="AK79" s="230">
        <f>ROW()</f>
        <v>79</v>
      </c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31"/>
      <c r="AY79" s="94"/>
      <c r="AZ79" s="94"/>
      <c r="BA79" s="94"/>
      <c r="BB79" s="94"/>
      <c r="BC79" s="94"/>
      <c r="BD79" s="94"/>
      <c r="BE79" s="94"/>
      <c r="BF79" s="94"/>
      <c r="BG79" s="94"/>
      <c r="BH79" s="94"/>
    </row>
    <row r="80" spans="1:60" ht="3.75" customHeight="1" x14ac:dyDescent="0.2"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96"/>
      <c r="V80" s="96"/>
    </row>
    <row r="81" spans="1:50" ht="15" customHeight="1" x14ac:dyDescent="0.25">
      <c r="L81" s="500" t="s">
        <v>87</v>
      </c>
      <c r="M81" s="500"/>
      <c r="N81" s="500"/>
      <c r="O81" s="500"/>
      <c r="P81" s="500"/>
      <c r="Q81" s="500"/>
      <c r="R81" s="500"/>
      <c r="S81" s="500"/>
      <c r="T81" s="500"/>
      <c r="U81" s="500"/>
    </row>
    <row r="82" spans="1:50" ht="3.75" customHeight="1" x14ac:dyDescent="0.2"/>
    <row r="83" spans="1:50" ht="15" customHeight="1" x14ac:dyDescent="0.25">
      <c r="L83" s="82"/>
      <c r="M83" s="417" t="s">
        <v>27</v>
      </c>
      <c r="N83" s="417"/>
      <c r="O83" s="417"/>
      <c r="P83" s="417"/>
      <c r="Q83" s="417"/>
      <c r="R83" s="417"/>
      <c r="S83" s="531"/>
      <c r="T83" s="509">
        <f>T60</f>
        <v>0</v>
      </c>
      <c r="U83" s="510"/>
      <c r="V83" s="148"/>
    </row>
    <row r="84" spans="1:50" ht="3.75" customHeight="1" x14ac:dyDescent="0.2">
      <c r="L84" s="82"/>
      <c r="M84" s="131"/>
      <c r="N84" s="168"/>
      <c r="O84" s="168"/>
      <c r="P84" s="169"/>
      <c r="Q84" s="169"/>
      <c r="R84" s="170"/>
      <c r="S84" s="131"/>
      <c r="T84" s="171"/>
      <c r="U84" s="171"/>
      <c r="V84" s="164"/>
    </row>
    <row r="85" spans="1:50" ht="15" customHeight="1" x14ac:dyDescent="0.25">
      <c r="L85" s="82"/>
      <c r="M85" s="417" t="s">
        <v>38</v>
      </c>
      <c r="N85" s="417"/>
      <c r="O85" s="417"/>
      <c r="P85" s="417"/>
      <c r="Q85" s="417"/>
      <c r="R85" s="417"/>
      <c r="S85" s="531"/>
      <c r="T85" s="509">
        <f>T75</f>
        <v>0</v>
      </c>
      <c r="U85" s="510"/>
      <c r="V85" s="149"/>
    </row>
    <row r="86" spans="1:50" ht="3.75" customHeight="1" x14ac:dyDescent="0.2">
      <c r="M86" s="168"/>
      <c r="N86" s="168"/>
      <c r="O86" s="168"/>
      <c r="P86" s="172"/>
      <c r="Q86" s="172"/>
      <c r="R86" s="172"/>
      <c r="S86" s="172"/>
      <c r="T86" s="173"/>
      <c r="U86" s="173"/>
    </row>
    <row r="87" spans="1:50" ht="3.75" customHeight="1" thickBot="1" x14ac:dyDescent="0.25">
      <c r="L87" s="163"/>
      <c r="M87" s="169"/>
      <c r="N87" s="169"/>
      <c r="O87" s="169"/>
      <c r="P87" s="169"/>
      <c r="Q87" s="169"/>
      <c r="R87" s="170"/>
      <c r="S87" s="131"/>
      <c r="T87" s="131"/>
      <c r="U87" s="170"/>
      <c r="V87" s="164"/>
    </row>
    <row r="88" spans="1:50" ht="18.75" customHeight="1" thickBot="1" x14ac:dyDescent="0.3">
      <c r="M88" s="417" t="s">
        <v>88</v>
      </c>
      <c r="N88" s="417"/>
      <c r="O88" s="417"/>
      <c r="P88" s="417"/>
      <c r="Q88" s="417"/>
      <c r="R88" s="417"/>
      <c r="S88" s="417"/>
      <c r="T88" s="488">
        <f>T83+T85</f>
        <v>0</v>
      </c>
      <c r="U88" s="489"/>
      <c r="V88" s="149"/>
    </row>
    <row r="89" spans="1:50" ht="11.25" customHeight="1" x14ac:dyDescent="0.2"/>
    <row r="90" spans="1:50" s="90" customFormat="1" ht="15" customHeight="1" x14ac:dyDescent="0.25">
      <c r="A90" s="88"/>
      <c r="B90" s="88"/>
      <c r="C90" s="88"/>
      <c r="D90" s="88"/>
      <c r="E90" s="88"/>
      <c r="F90" s="88"/>
      <c r="G90" s="88"/>
      <c r="H90" s="88"/>
      <c r="I90" s="89"/>
      <c r="L90" s="500" t="s">
        <v>86</v>
      </c>
      <c r="M90" s="500"/>
      <c r="N90" s="500"/>
      <c r="O90" s="500"/>
      <c r="P90" s="500"/>
      <c r="Q90" s="500"/>
      <c r="R90" s="500"/>
      <c r="S90" s="500"/>
      <c r="T90" s="500"/>
      <c r="U90" s="500"/>
      <c r="V90" s="151"/>
      <c r="Z90" s="220"/>
      <c r="AA90" s="221"/>
      <c r="AB90" s="222"/>
      <c r="AC90" s="223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4"/>
    </row>
    <row r="91" spans="1:50" ht="3.75" customHeight="1" x14ac:dyDescent="0.2"/>
    <row r="92" spans="1:50" ht="12.75" customHeight="1" x14ac:dyDescent="0.25">
      <c r="L92" s="83"/>
      <c r="M92" s="83" t="s">
        <v>85</v>
      </c>
      <c r="N92" s="148"/>
      <c r="O92" s="148"/>
      <c r="U92" s="149"/>
      <c r="V92" s="149"/>
    </row>
    <row r="93" spans="1:50" ht="12.75" customHeight="1" x14ac:dyDescent="0.25">
      <c r="L93" s="148"/>
      <c r="M93" s="83" t="s">
        <v>222</v>
      </c>
      <c r="N93" s="148"/>
      <c r="O93" s="148"/>
      <c r="U93" s="149"/>
      <c r="V93" s="149"/>
    </row>
    <row r="94" spans="1:50" ht="12.75" customHeight="1" x14ac:dyDescent="0.25">
      <c r="L94" s="148"/>
      <c r="M94" s="174"/>
      <c r="N94" s="148"/>
      <c r="O94" s="148"/>
      <c r="U94" s="149"/>
    </row>
    <row r="95" spans="1:50" ht="11.25" customHeight="1" x14ac:dyDescent="0.2">
      <c r="L95" s="163"/>
      <c r="M95" s="528"/>
      <c r="N95" s="528"/>
      <c r="O95" s="528"/>
      <c r="P95" s="249"/>
      <c r="Q95" s="163"/>
      <c r="S95" s="121"/>
      <c r="T95" s="121"/>
      <c r="V95" s="164"/>
    </row>
    <row r="96" spans="1:50" ht="15" customHeight="1" x14ac:dyDescent="0.25">
      <c r="L96" s="500" t="s">
        <v>89</v>
      </c>
      <c r="M96" s="500"/>
      <c r="N96" s="500"/>
      <c r="O96" s="500"/>
      <c r="P96" s="500"/>
      <c r="Q96" s="500"/>
      <c r="R96" s="500"/>
      <c r="S96" s="500"/>
      <c r="T96" s="500"/>
      <c r="U96" s="500"/>
      <c r="V96" s="140"/>
    </row>
    <row r="97" spans="1:50" ht="3.75" customHeight="1" x14ac:dyDescent="0.2"/>
    <row r="98" spans="1:50" ht="35.25" customHeight="1" x14ac:dyDescent="0.2">
      <c r="L98" s="163"/>
      <c r="M98" s="504" t="s">
        <v>90</v>
      </c>
      <c r="N98" s="504"/>
      <c r="O98" s="504"/>
      <c r="P98" s="504"/>
      <c r="Q98" s="504"/>
      <c r="R98" s="504"/>
      <c r="S98" s="504"/>
      <c r="T98" s="504"/>
      <c r="U98" s="504"/>
      <c r="V98" s="164"/>
    </row>
    <row r="99" spans="1:50" ht="22.5" customHeight="1" x14ac:dyDescent="0.25">
      <c r="M99" s="504" t="s">
        <v>91</v>
      </c>
      <c r="N99" s="504"/>
      <c r="O99" s="504"/>
      <c r="P99" s="504"/>
      <c r="Q99" s="504"/>
      <c r="R99" s="504"/>
      <c r="S99" s="504"/>
      <c r="T99" s="504"/>
      <c r="U99" s="504"/>
      <c r="V99" s="149"/>
    </row>
    <row r="100" spans="1:50" ht="12.75" customHeight="1" x14ac:dyDescent="0.2">
      <c r="M100" s="504" t="s">
        <v>224</v>
      </c>
      <c r="N100" s="504"/>
      <c r="O100" s="504"/>
      <c r="P100" s="504"/>
      <c r="Q100" s="504"/>
      <c r="R100" s="504"/>
      <c r="S100" s="504"/>
      <c r="T100" s="504"/>
      <c r="U100" s="504"/>
    </row>
    <row r="101" spans="1:50" ht="12.75" customHeight="1" x14ac:dyDescent="0.2">
      <c r="L101" s="163"/>
      <c r="M101" s="528"/>
      <c r="N101" s="528"/>
      <c r="O101" s="528"/>
      <c r="P101" s="249"/>
      <c r="Q101" s="163"/>
      <c r="S101" s="121"/>
      <c r="T101" s="121"/>
      <c r="V101" s="164"/>
    </row>
    <row r="102" spans="1:50" ht="12.75" customHeight="1" x14ac:dyDescent="0.25">
      <c r="M102" s="507" t="s">
        <v>223</v>
      </c>
      <c r="N102" s="507"/>
      <c r="O102" s="311">
        <f>SUM(AA64:AA70)</f>
        <v>0</v>
      </c>
      <c r="S102" s="154"/>
      <c r="U102" s="149"/>
      <c r="V102" s="149"/>
    </row>
    <row r="103" spans="1:50" ht="7.5" customHeight="1" x14ac:dyDescent="0.2"/>
    <row r="104" spans="1:50" ht="15" customHeight="1" x14ac:dyDescent="0.25">
      <c r="L104" s="163"/>
      <c r="N104" s="19" t="s">
        <v>93</v>
      </c>
      <c r="O104" s="505">
        <f>D19</f>
        <v>0</v>
      </c>
      <c r="P104" s="505"/>
      <c r="U104" s="149"/>
      <c r="V104" s="164"/>
    </row>
    <row r="105" spans="1:50" ht="7.5" customHeight="1" x14ac:dyDescent="0.25">
      <c r="M105" s="148"/>
      <c r="N105" s="148"/>
      <c r="O105" s="148"/>
      <c r="U105" s="149"/>
      <c r="V105" s="149"/>
    </row>
    <row r="106" spans="1:50" ht="15" customHeight="1" x14ac:dyDescent="0.25">
      <c r="M106" s="507" t="s">
        <v>94</v>
      </c>
      <c r="N106" s="507"/>
      <c r="O106" s="506">
        <f>D16</f>
        <v>0</v>
      </c>
      <c r="P106" s="506"/>
      <c r="Q106" s="133" t="s">
        <v>95</v>
      </c>
      <c r="S106" s="508">
        <f>F16</f>
        <v>0</v>
      </c>
      <c r="T106" s="508"/>
      <c r="U106" s="149"/>
    </row>
    <row r="107" spans="1:50" s="92" customFormat="1" ht="1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91"/>
      <c r="V107" s="165"/>
      <c r="Z107" s="212"/>
      <c r="AA107" s="213"/>
      <c r="AB107" s="214"/>
      <c r="AC107" s="215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7"/>
    </row>
    <row r="108" spans="1:50" ht="13.2" x14ac:dyDescent="0.25">
      <c r="K108" s="19"/>
      <c r="L108" s="133"/>
      <c r="M108" s="532" t="s">
        <v>92</v>
      </c>
      <c r="N108" s="533"/>
      <c r="O108" s="533"/>
      <c r="P108" s="534"/>
      <c r="U108" s="149"/>
    </row>
    <row r="109" spans="1:50" ht="13.2" x14ac:dyDescent="0.25">
      <c r="M109" s="535"/>
      <c r="N109" s="536"/>
      <c r="O109" s="536"/>
      <c r="P109" s="537"/>
      <c r="U109" s="149"/>
    </row>
    <row r="110" spans="1:50" ht="15" x14ac:dyDescent="0.25">
      <c r="M110" s="535"/>
      <c r="N110" s="536"/>
      <c r="O110" s="536"/>
      <c r="P110" s="537"/>
      <c r="U110" s="149"/>
      <c r="V110" s="140"/>
    </row>
    <row r="111" spans="1:50" ht="10.199999999999999" x14ac:dyDescent="0.2">
      <c r="M111" s="535"/>
      <c r="N111" s="536"/>
      <c r="O111" s="536"/>
      <c r="P111" s="537"/>
      <c r="R111" s="503"/>
      <c r="S111" s="503"/>
      <c r="T111" s="503"/>
      <c r="U111" s="503"/>
    </row>
    <row r="112" spans="1:50" s="92" customFormat="1" ht="13.2" x14ac:dyDescent="0.2">
      <c r="A112" s="21"/>
      <c r="B112" s="21"/>
      <c r="C112" s="21"/>
      <c r="D112" s="21"/>
      <c r="E112" s="21"/>
      <c r="F112" s="21"/>
      <c r="G112" s="21"/>
      <c r="H112" s="21"/>
      <c r="I112" s="91"/>
      <c r="K112" s="166"/>
      <c r="M112" s="538"/>
      <c r="N112" s="539"/>
      <c r="O112" s="539"/>
      <c r="P112" s="540"/>
      <c r="Q112"/>
      <c r="R112" s="490" t="str">
        <f>CONCATENATE(P40,", v.r.")</f>
        <v>, v.r.</v>
      </c>
      <c r="S112" s="490"/>
      <c r="T112" s="490"/>
      <c r="U112" s="490"/>
      <c r="V112" s="167"/>
      <c r="Z112" s="212"/>
      <c r="AA112" s="213"/>
      <c r="AB112" s="214"/>
      <c r="AC112" s="215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7"/>
    </row>
    <row r="113" spans="1:50" s="92" customFormat="1" ht="11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91"/>
      <c r="K113" s="166"/>
      <c r="M113" s="148"/>
      <c r="N113" s="148"/>
      <c r="O113" s="148"/>
      <c r="P113"/>
      <c r="Q113"/>
      <c r="R113" s="491" t="str">
        <f>T40</f>
        <v/>
      </c>
      <c r="S113" s="491"/>
      <c r="T113" s="491"/>
      <c r="U113" s="491"/>
      <c r="V113" s="167"/>
      <c r="Z113" s="212"/>
      <c r="AA113" s="213"/>
      <c r="AB113" s="214"/>
      <c r="AC113" s="215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7"/>
    </row>
    <row r="114" spans="1:50" s="92" customFormat="1" ht="3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91"/>
      <c r="K114" s="166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167"/>
      <c r="Z114" s="212"/>
      <c r="AA114" s="213"/>
      <c r="AB114" s="214"/>
      <c r="AC114" s="215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7"/>
    </row>
    <row r="115" spans="1:50" s="92" customFormat="1" ht="3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91"/>
      <c r="K115" s="166"/>
      <c r="L115" s="82"/>
      <c r="V115" s="167"/>
      <c r="Z115" s="212"/>
      <c r="AA115" s="213"/>
      <c r="AB115" s="214"/>
      <c r="AC115" s="215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7"/>
    </row>
    <row r="116" spans="1:50" s="92" customFormat="1" ht="12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91"/>
      <c r="M116" s="255" t="s">
        <v>115</v>
      </c>
      <c r="V116" s="120"/>
      <c r="Z116" s="212"/>
      <c r="AA116" s="213"/>
      <c r="AB116" s="214"/>
      <c r="AC116" s="215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7"/>
    </row>
    <row r="117" spans="1:50" s="92" customFormat="1" ht="12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91"/>
      <c r="K117" s="166"/>
      <c r="L117" s="512"/>
      <c r="M117" s="513"/>
      <c r="N117" s="513"/>
      <c r="O117" s="513"/>
      <c r="P117" s="513"/>
      <c r="Q117" s="513"/>
      <c r="R117" s="513"/>
      <c r="S117" s="513"/>
      <c r="T117" s="513"/>
      <c r="U117" s="514"/>
      <c r="V117" s="167"/>
      <c r="Z117" s="212"/>
      <c r="AA117" s="213"/>
      <c r="AB117" s="214"/>
      <c r="AC117" s="215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7"/>
    </row>
    <row r="118" spans="1:50" ht="12.75" customHeight="1" x14ac:dyDescent="0.2">
      <c r="L118" s="515"/>
      <c r="M118" s="516"/>
      <c r="N118" s="516"/>
      <c r="O118" s="516"/>
      <c r="P118" s="516"/>
      <c r="Q118" s="516"/>
      <c r="R118" s="516"/>
      <c r="S118" s="516"/>
      <c r="T118" s="516"/>
      <c r="U118" s="517"/>
    </row>
    <row r="119" spans="1:50" ht="12.75" customHeight="1" x14ac:dyDescent="0.2">
      <c r="L119" s="515"/>
      <c r="M119" s="516"/>
      <c r="N119" s="516"/>
      <c r="O119" s="516"/>
      <c r="P119" s="516"/>
      <c r="Q119" s="516"/>
      <c r="R119" s="516"/>
      <c r="S119" s="516"/>
      <c r="T119" s="516"/>
      <c r="U119" s="517"/>
    </row>
    <row r="120" spans="1:50" ht="12.75" customHeight="1" x14ac:dyDescent="0.2">
      <c r="L120" s="515"/>
      <c r="M120" s="516"/>
      <c r="N120" s="516"/>
      <c r="O120" s="516"/>
      <c r="P120" s="516"/>
      <c r="Q120" s="516"/>
      <c r="R120" s="516"/>
      <c r="S120" s="516"/>
      <c r="T120" s="516"/>
      <c r="U120" s="517"/>
    </row>
    <row r="121" spans="1:50" ht="12.75" customHeight="1" x14ac:dyDescent="0.2">
      <c r="L121" s="515"/>
      <c r="M121" s="516"/>
      <c r="N121" s="516"/>
      <c r="O121" s="516"/>
      <c r="P121" s="516"/>
      <c r="Q121" s="516"/>
      <c r="R121" s="516"/>
      <c r="S121" s="516"/>
      <c r="T121" s="516"/>
      <c r="U121" s="517"/>
    </row>
    <row r="122" spans="1:50" ht="12.75" customHeight="1" x14ac:dyDescent="0.2">
      <c r="L122" s="515"/>
      <c r="M122" s="516"/>
      <c r="N122" s="516"/>
      <c r="O122" s="516"/>
      <c r="P122" s="516"/>
      <c r="Q122" s="516"/>
      <c r="R122" s="516"/>
      <c r="S122" s="516"/>
      <c r="T122" s="516"/>
      <c r="U122" s="517"/>
    </row>
    <row r="123" spans="1:50" ht="12.75" customHeight="1" x14ac:dyDescent="0.25">
      <c r="L123" s="515"/>
      <c r="M123" s="516"/>
      <c r="N123" s="516"/>
      <c r="O123" s="516"/>
      <c r="P123" s="516"/>
      <c r="Q123" s="516"/>
      <c r="R123" s="516"/>
      <c r="S123" s="516"/>
      <c r="T123" s="516"/>
      <c r="U123" s="517"/>
      <c r="V123" s="140"/>
    </row>
    <row r="124" spans="1:50" ht="12.75" customHeight="1" x14ac:dyDescent="0.2">
      <c r="L124" s="515"/>
      <c r="M124" s="516"/>
      <c r="N124" s="516"/>
      <c r="O124" s="516"/>
      <c r="P124" s="516"/>
      <c r="Q124" s="516"/>
      <c r="R124" s="516"/>
      <c r="S124" s="516"/>
      <c r="T124" s="516"/>
      <c r="U124" s="517"/>
    </row>
    <row r="125" spans="1:50" ht="12.75" customHeight="1" x14ac:dyDescent="0.25">
      <c r="K125" s="148"/>
      <c r="L125" s="515"/>
      <c r="M125" s="516"/>
      <c r="N125" s="516"/>
      <c r="O125" s="516"/>
      <c r="P125" s="516"/>
      <c r="Q125" s="516"/>
      <c r="R125" s="516"/>
      <c r="S125" s="516"/>
      <c r="T125" s="516"/>
      <c r="U125" s="517"/>
      <c r="V125" s="149"/>
    </row>
    <row r="126" spans="1:50" ht="12.75" customHeight="1" x14ac:dyDescent="0.25">
      <c r="K126" s="148"/>
      <c r="L126" s="515"/>
      <c r="M126" s="516"/>
      <c r="N126" s="516"/>
      <c r="O126" s="516"/>
      <c r="P126" s="516"/>
      <c r="Q126" s="516"/>
      <c r="R126" s="516"/>
      <c r="S126" s="516"/>
      <c r="T126" s="516"/>
      <c r="U126" s="517"/>
      <c r="V126" s="149"/>
    </row>
    <row r="127" spans="1:50" ht="12.75" customHeight="1" x14ac:dyDescent="0.25">
      <c r="K127" s="148"/>
      <c r="L127" s="515"/>
      <c r="M127" s="516"/>
      <c r="N127" s="516"/>
      <c r="O127" s="516"/>
      <c r="P127" s="516"/>
      <c r="Q127" s="516"/>
      <c r="R127" s="516"/>
      <c r="S127" s="516"/>
      <c r="T127" s="516"/>
      <c r="U127" s="517"/>
      <c r="V127" s="149"/>
    </row>
    <row r="128" spans="1:50" ht="12.75" customHeight="1" x14ac:dyDescent="0.2">
      <c r="K128" s="19"/>
      <c r="L128" s="515"/>
      <c r="M128" s="516"/>
      <c r="N128" s="516"/>
      <c r="O128" s="516"/>
      <c r="P128" s="516"/>
      <c r="Q128" s="516"/>
      <c r="R128" s="516"/>
      <c r="S128" s="516"/>
      <c r="T128" s="516"/>
      <c r="U128" s="517"/>
    </row>
    <row r="129" spans="11:60" ht="12.75" customHeight="1" x14ac:dyDescent="0.2">
      <c r="L129" s="515"/>
      <c r="M129" s="516"/>
      <c r="N129" s="516"/>
      <c r="O129" s="516"/>
      <c r="P129" s="516"/>
      <c r="Q129" s="516"/>
      <c r="R129" s="516"/>
      <c r="S129" s="516"/>
      <c r="T129" s="516"/>
      <c r="U129" s="517"/>
    </row>
    <row r="130" spans="11:60" ht="12.75" customHeight="1" x14ac:dyDescent="0.2">
      <c r="L130" s="515"/>
      <c r="M130" s="516"/>
      <c r="N130" s="516"/>
      <c r="O130" s="516"/>
      <c r="P130" s="516"/>
      <c r="Q130" s="516"/>
      <c r="R130" s="516"/>
      <c r="S130" s="516"/>
      <c r="T130" s="516"/>
      <c r="U130" s="517"/>
    </row>
    <row r="131" spans="11:60" ht="12.75" customHeight="1" x14ac:dyDescent="0.2">
      <c r="L131" s="515"/>
      <c r="M131" s="516"/>
      <c r="N131" s="516"/>
      <c r="O131" s="516"/>
      <c r="P131" s="516"/>
      <c r="Q131" s="516"/>
      <c r="R131" s="516"/>
      <c r="S131" s="516"/>
      <c r="T131" s="516"/>
      <c r="U131" s="517"/>
    </row>
    <row r="132" spans="11:60" ht="12.75" customHeight="1" x14ac:dyDescent="0.25">
      <c r="K132" s="148"/>
      <c r="L132" s="515"/>
      <c r="M132" s="516"/>
      <c r="N132" s="516"/>
      <c r="O132" s="516"/>
      <c r="P132" s="516"/>
      <c r="Q132" s="516"/>
      <c r="R132" s="516"/>
      <c r="S132" s="516"/>
      <c r="T132" s="516"/>
      <c r="U132" s="517"/>
      <c r="V132" s="149"/>
    </row>
    <row r="133" spans="11:60" ht="12.75" customHeight="1" x14ac:dyDescent="0.25">
      <c r="K133" s="148"/>
      <c r="L133" s="515"/>
      <c r="M133" s="516"/>
      <c r="N133" s="516"/>
      <c r="O133" s="516"/>
      <c r="P133" s="516"/>
      <c r="Q133" s="516"/>
      <c r="R133" s="516"/>
      <c r="S133" s="516"/>
      <c r="T133" s="516"/>
      <c r="U133" s="517"/>
      <c r="V133" s="149"/>
    </row>
    <row r="134" spans="11:60" ht="12.75" customHeight="1" x14ac:dyDescent="0.25">
      <c r="K134" s="148"/>
      <c r="L134" s="515"/>
      <c r="M134" s="516"/>
      <c r="N134" s="516"/>
      <c r="O134" s="516"/>
      <c r="P134" s="516"/>
      <c r="Q134" s="516"/>
      <c r="R134" s="516"/>
      <c r="S134" s="516"/>
      <c r="T134" s="516"/>
      <c r="U134" s="517"/>
      <c r="V134" s="149"/>
    </row>
    <row r="135" spans="11:60" ht="15" customHeight="1" x14ac:dyDescent="0.25">
      <c r="K135" s="148"/>
      <c r="L135" s="515"/>
      <c r="M135" s="516"/>
      <c r="N135" s="516"/>
      <c r="O135" s="516"/>
      <c r="P135" s="516"/>
      <c r="Q135" s="516"/>
      <c r="R135" s="516"/>
      <c r="S135" s="516"/>
      <c r="T135" s="516"/>
      <c r="U135" s="517"/>
      <c r="V135" s="149"/>
    </row>
    <row r="136" spans="11:60" ht="15" customHeight="1" x14ac:dyDescent="0.25">
      <c r="K136" s="148"/>
      <c r="L136" s="515"/>
      <c r="M136" s="516"/>
      <c r="N136" s="516"/>
      <c r="O136" s="516"/>
      <c r="P136" s="516"/>
      <c r="Q136" s="516"/>
      <c r="R136" s="516"/>
      <c r="S136" s="516"/>
      <c r="T136" s="516"/>
      <c r="U136" s="517"/>
      <c r="V136" s="149"/>
    </row>
    <row r="137" spans="11:60" ht="15" customHeight="1" x14ac:dyDescent="0.25">
      <c r="K137" s="148"/>
      <c r="L137" s="515"/>
      <c r="M137" s="516"/>
      <c r="N137" s="516"/>
      <c r="O137" s="516"/>
      <c r="P137" s="516"/>
      <c r="Q137" s="516"/>
      <c r="R137" s="516"/>
      <c r="S137" s="516"/>
      <c r="T137" s="516"/>
      <c r="U137" s="517"/>
      <c r="V137" s="149"/>
    </row>
    <row r="138" spans="11:60" ht="13.2" x14ac:dyDescent="0.25">
      <c r="K138" s="148"/>
      <c r="L138" s="515"/>
      <c r="M138" s="516"/>
      <c r="N138" s="516"/>
      <c r="O138" s="516"/>
      <c r="P138" s="516"/>
      <c r="Q138" s="516"/>
      <c r="R138" s="516"/>
      <c r="S138" s="516"/>
      <c r="T138" s="516"/>
      <c r="U138" s="517"/>
      <c r="V138" s="149"/>
    </row>
    <row r="139" spans="11:60" ht="13.2" x14ac:dyDescent="0.25">
      <c r="K139" s="148"/>
      <c r="L139" s="518"/>
      <c r="M139" s="519"/>
      <c r="N139" s="519"/>
      <c r="O139" s="519"/>
      <c r="P139" s="519"/>
      <c r="Q139" s="519"/>
      <c r="R139" s="519"/>
      <c r="S139" s="519"/>
      <c r="T139" s="519"/>
      <c r="U139" s="520"/>
      <c r="V139" s="149"/>
    </row>
    <row r="140" spans="11:60" ht="22.5" customHeight="1" x14ac:dyDescent="0.25">
      <c r="L140" s="160"/>
      <c r="M140" s="160"/>
      <c r="N140" s="160"/>
      <c r="O140" s="160"/>
      <c r="P140" s="160"/>
      <c r="Q140" s="160"/>
      <c r="R140" s="160"/>
      <c r="S140" s="160"/>
      <c r="T140" s="161"/>
      <c r="U140" s="161"/>
      <c r="V140" s="161"/>
    </row>
    <row r="141" spans="11:60" ht="15" customHeight="1" x14ac:dyDescent="0.2">
      <c r="K141" s="499" t="str">
        <f>"ŽÁDOST"&amp;" o neinvestiční příspěvky pro rok "&amp;nastavení!B16&amp;" z rozpočtu ÚRS ČMSHb"</f>
        <v>ŽÁDOST o neinvestiční příspěvky pro rok 2020 z rozpočtu ÚRS ČMSHb</v>
      </c>
      <c r="L141" s="499"/>
      <c r="M141" s="499"/>
      <c r="N141" s="499"/>
      <c r="O141" s="499"/>
      <c r="P141" s="499"/>
      <c r="Q141" s="499"/>
      <c r="R141" s="499"/>
      <c r="S141" s="499"/>
      <c r="T141" s="499"/>
      <c r="U141" s="501" t="str">
        <f>CONCATENATE("Strana ",AJ141,"/",SUM($AN$141+2))</f>
        <v>Strana 2/2</v>
      </c>
      <c r="V141" s="501"/>
      <c r="W141" s="94"/>
      <c r="X141" s="94"/>
      <c r="Y141" s="94"/>
      <c r="Z141" s="225"/>
      <c r="AA141" s="226"/>
      <c r="AB141" s="227"/>
      <c r="AD141" s="228"/>
      <c r="AE141" s="228"/>
      <c r="AF141" s="228"/>
      <c r="AG141" s="228"/>
      <c r="AH141" s="228"/>
      <c r="AI141" s="228"/>
      <c r="AJ141" s="229">
        <v>2</v>
      </c>
      <c r="AK141" s="230">
        <f>ROW()</f>
        <v>141</v>
      </c>
      <c r="AN141" s="232">
        <v>0</v>
      </c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31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</row>
  </sheetData>
  <sheetProtection sheet="1" selectLockedCells="1"/>
  <mergeCells count="65">
    <mergeCell ref="L76:U76"/>
    <mergeCell ref="C8:F8"/>
    <mergeCell ref="L117:U139"/>
    <mergeCell ref="D55:H58"/>
    <mergeCell ref="C55:C58"/>
    <mergeCell ref="C33:D35"/>
    <mergeCell ref="E33:H35"/>
    <mergeCell ref="M101:O101"/>
    <mergeCell ref="L75:S75"/>
    <mergeCell ref="M95:O95"/>
    <mergeCell ref="L62:U62"/>
    <mergeCell ref="T85:U85"/>
    <mergeCell ref="M83:S83"/>
    <mergeCell ref="M85:S85"/>
    <mergeCell ref="M102:N102"/>
    <mergeCell ref="M108:P112"/>
    <mergeCell ref="R111:U111"/>
    <mergeCell ref="K141:T141"/>
    <mergeCell ref="U141:V141"/>
    <mergeCell ref="M98:U98"/>
    <mergeCell ref="T75:U75"/>
    <mergeCell ref="M99:U99"/>
    <mergeCell ref="M100:U100"/>
    <mergeCell ref="L90:U90"/>
    <mergeCell ref="O104:P104"/>
    <mergeCell ref="O106:P106"/>
    <mergeCell ref="M106:N106"/>
    <mergeCell ref="S106:T106"/>
    <mergeCell ref="L96:U96"/>
    <mergeCell ref="L81:U81"/>
    <mergeCell ref="T83:U83"/>
    <mergeCell ref="M88:S88"/>
    <mergeCell ref="T88:U88"/>
    <mergeCell ref="R112:U112"/>
    <mergeCell ref="R113:U113"/>
    <mergeCell ref="L16:U16"/>
    <mergeCell ref="L17:U17"/>
    <mergeCell ref="L23:U23"/>
    <mergeCell ref="N29:U29"/>
    <mergeCell ref="N31:U31"/>
    <mergeCell ref="L29:M29"/>
    <mergeCell ref="L31:M31"/>
    <mergeCell ref="L60:S60"/>
    <mergeCell ref="K79:T79"/>
    <mergeCell ref="L45:U45"/>
    <mergeCell ref="U79:V79"/>
    <mergeCell ref="L21:U21"/>
    <mergeCell ref="N33:O33"/>
    <mergeCell ref="N35:P35"/>
    <mergeCell ref="T60:U60"/>
    <mergeCell ref="K9:V9"/>
    <mergeCell ref="K11:V11"/>
    <mergeCell ref="K12:V12"/>
    <mergeCell ref="K13:V13"/>
    <mergeCell ref="K10:V10"/>
    <mergeCell ref="R35:U35"/>
    <mergeCell ref="P40:Q40"/>
    <mergeCell ref="R42:U42"/>
    <mergeCell ref="T40:U40"/>
    <mergeCell ref="L33:M33"/>
    <mergeCell ref="C16:C17"/>
    <mergeCell ref="D16:D17"/>
    <mergeCell ref="E16:E17"/>
    <mergeCell ref="F16:F17"/>
    <mergeCell ref="D11:H11"/>
  </mergeCells>
  <conditionalFormatting sqref="O106:P106">
    <cfRule type="cellIs" dxfId="8" priority="31" operator="notEqual">
      <formula>""""""</formula>
    </cfRule>
  </conditionalFormatting>
  <conditionalFormatting sqref="S106:T106">
    <cfRule type="cellIs" dxfId="7" priority="30" operator="notEqual">
      <formula>""""""</formula>
    </cfRule>
  </conditionalFormatting>
  <conditionalFormatting sqref="P95">
    <cfRule type="cellIs" dxfId="6" priority="15" operator="equal">
      <formula>"ŽÁDOST NEPODÁNA"</formula>
    </cfRule>
  </conditionalFormatting>
  <conditionalFormatting sqref="P101">
    <cfRule type="cellIs" dxfId="5" priority="13" operator="equal">
      <formula>"ŽÁDOST NEPODÁNA"</formula>
    </cfRule>
  </conditionalFormatting>
  <conditionalFormatting sqref="M104:T106">
    <cfRule type="cellIs" dxfId="4" priority="6" operator="equal">
      <formula>0</formula>
    </cfRule>
  </conditionalFormatting>
  <conditionalFormatting sqref="N29:U35 N40:U42 R112">
    <cfRule type="expression" dxfId="3" priority="5">
      <formula>$D$11="Vyberte z možností"</formula>
    </cfRule>
  </conditionalFormatting>
  <conditionalFormatting sqref="C16 E16 C18:C19">
    <cfRule type="expression" dxfId="2" priority="3">
      <formula>D16&lt;&gt;""</formula>
    </cfRule>
  </conditionalFormatting>
  <conditionalFormatting sqref="M102:O102">
    <cfRule type="expression" dxfId="1" priority="2">
      <formula>$O$102=0</formula>
    </cfRule>
  </conditionalFormatting>
  <conditionalFormatting sqref="D11:H11">
    <cfRule type="cellIs" dxfId="0" priority="1" operator="equal">
      <formula>"Vyberte z možností"</formula>
    </cfRule>
  </conditionalFormatting>
  <hyperlinks>
    <hyperlink ref="E33" r:id="rId1" display="papranec@hokejbal.cz" xr:uid="{00000000-0004-0000-0200-000000000000}"/>
    <hyperlink ref="E33:H35" r:id="rId2" display="papranec@cmshb.net" xr:uid="{00000000-0004-0000-0200-000001000000}"/>
  </hyperlinks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OZOR!!!" error="Vyberte z možností rozevíracího seznamu v buňce!!!" xr:uid="{00000000-0002-0000-0200-000000000000}">
          <x14:formula1>
            <xm:f>nastavení!$C$4:$C$11</xm:f>
          </x14:formula1>
          <xm:sqref>D11:H11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workbookViewId="0">
      <selection activeCell="B22" sqref="B22"/>
    </sheetView>
  </sheetViews>
  <sheetFormatPr defaultRowHeight="10.199999999999999" x14ac:dyDescent="0.2"/>
  <cols>
    <col min="2" max="2" width="10.140625" bestFit="1" customWidth="1"/>
    <col min="3" max="3" width="55" customWidth="1"/>
    <col min="4" max="4" width="45.7109375" customWidth="1"/>
    <col min="5" max="5" width="9.28515625" customWidth="1"/>
    <col min="6" max="6" width="32.85546875" customWidth="1"/>
    <col min="7" max="7" width="13" customWidth="1"/>
    <col min="8" max="8" width="12.140625" customWidth="1"/>
    <col min="9" max="9" width="22.42578125" customWidth="1"/>
    <col min="10" max="10" width="16.7109375" customWidth="1"/>
    <col min="12" max="12" width="10.28515625" customWidth="1"/>
    <col min="13" max="13" width="23.28515625" customWidth="1"/>
  </cols>
  <sheetData>
    <row r="1" spans="1:13" x14ac:dyDescent="0.2">
      <c r="A1" t="s">
        <v>118</v>
      </c>
    </row>
    <row r="3" spans="1:13" ht="13.2" x14ac:dyDescent="0.25">
      <c r="A3" s="265" t="s">
        <v>119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x14ac:dyDescent="0.2">
      <c r="C4" t="s">
        <v>226</v>
      </c>
    </row>
    <row r="5" spans="1:13" s="63" customFormat="1" ht="9" x14ac:dyDescent="0.15">
      <c r="C5" s="63" t="s">
        <v>122</v>
      </c>
      <c r="D5" s="270" t="s">
        <v>123</v>
      </c>
      <c r="E5" s="270" t="s">
        <v>124</v>
      </c>
      <c r="F5" s="270" t="s">
        <v>125</v>
      </c>
      <c r="G5" s="270" t="s">
        <v>126</v>
      </c>
      <c r="H5" s="63" t="s">
        <v>127</v>
      </c>
      <c r="I5" s="270" t="s">
        <v>128</v>
      </c>
      <c r="J5" s="63" t="s">
        <v>173</v>
      </c>
      <c r="K5" s="270" t="s">
        <v>2</v>
      </c>
      <c r="L5" s="272">
        <v>603829311</v>
      </c>
      <c r="M5" s="63" t="s">
        <v>129</v>
      </c>
    </row>
    <row r="6" spans="1:13" s="63" customFormat="1" ht="9" x14ac:dyDescent="0.15">
      <c r="C6" s="63" t="s">
        <v>130</v>
      </c>
      <c r="D6" s="270" t="s">
        <v>131</v>
      </c>
      <c r="E6" s="270" t="s">
        <v>132</v>
      </c>
      <c r="F6" s="270" t="s">
        <v>133</v>
      </c>
      <c r="G6" s="270" t="s">
        <v>126</v>
      </c>
      <c r="H6" s="63" t="s">
        <v>134</v>
      </c>
      <c r="I6" s="270" t="s">
        <v>135</v>
      </c>
      <c r="J6" s="271" t="s">
        <v>174</v>
      </c>
      <c r="K6" s="63" t="s">
        <v>2</v>
      </c>
      <c r="L6" s="272">
        <v>604255724</v>
      </c>
      <c r="M6" s="63" t="s">
        <v>136</v>
      </c>
    </row>
    <row r="7" spans="1:13" s="63" customFormat="1" ht="9" x14ac:dyDescent="0.15">
      <c r="C7" s="63" t="s">
        <v>137</v>
      </c>
      <c r="D7" s="63" t="s">
        <v>138</v>
      </c>
      <c r="E7" s="63" t="s">
        <v>139</v>
      </c>
      <c r="F7" s="63" t="s">
        <v>140</v>
      </c>
      <c r="G7" s="63" t="s">
        <v>126</v>
      </c>
      <c r="H7" s="63" t="s">
        <v>141</v>
      </c>
      <c r="I7" s="270" t="s">
        <v>135</v>
      </c>
      <c r="J7" s="63" t="s">
        <v>175</v>
      </c>
      <c r="K7" s="63" t="s">
        <v>2</v>
      </c>
      <c r="L7" s="272">
        <v>777334096</v>
      </c>
      <c r="M7" s="63" t="s">
        <v>142</v>
      </c>
    </row>
    <row r="8" spans="1:13" s="63" customFormat="1" ht="9" x14ac:dyDescent="0.15">
      <c r="C8" s="63" t="s">
        <v>143</v>
      </c>
      <c r="D8" s="63" t="s">
        <v>144</v>
      </c>
      <c r="E8" s="63" t="s">
        <v>145</v>
      </c>
      <c r="F8" s="63" t="s">
        <v>146</v>
      </c>
      <c r="G8" s="63" t="s">
        <v>126</v>
      </c>
      <c r="H8" s="63" t="s">
        <v>147</v>
      </c>
      <c r="I8" s="63" t="s">
        <v>135</v>
      </c>
      <c r="J8" s="63" t="s">
        <v>176</v>
      </c>
      <c r="K8" s="63" t="s">
        <v>2</v>
      </c>
      <c r="L8" s="272">
        <v>603287515</v>
      </c>
      <c r="M8" s="63" t="s">
        <v>148</v>
      </c>
    </row>
    <row r="9" spans="1:13" s="63" customFormat="1" ht="9" x14ac:dyDescent="0.15">
      <c r="C9" s="63" t="s">
        <v>149</v>
      </c>
      <c r="D9" s="63" t="s">
        <v>150</v>
      </c>
      <c r="E9" s="63" t="s">
        <v>151</v>
      </c>
      <c r="F9" s="63" t="s">
        <v>152</v>
      </c>
      <c r="G9" s="63" t="s">
        <v>126</v>
      </c>
      <c r="H9" s="63" t="s">
        <v>153</v>
      </c>
      <c r="I9" s="63" t="s">
        <v>154</v>
      </c>
      <c r="J9" s="63" t="s">
        <v>177</v>
      </c>
      <c r="K9" s="63" t="s">
        <v>2</v>
      </c>
      <c r="L9" s="272">
        <v>728558392</v>
      </c>
      <c r="M9" s="63" t="s">
        <v>155</v>
      </c>
    </row>
    <row r="10" spans="1:13" s="63" customFormat="1" ht="9" x14ac:dyDescent="0.15">
      <c r="C10" s="63" t="s">
        <v>156</v>
      </c>
      <c r="D10" s="63" t="s">
        <v>157</v>
      </c>
      <c r="E10" s="63" t="s">
        <v>158</v>
      </c>
      <c r="F10" s="63" t="s">
        <v>159</v>
      </c>
      <c r="G10" s="63" t="s">
        <v>126</v>
      </c>
      <c r="H10" s="63" t="s">
        <v>160</v>
      </c>
      <c r="I10" s="63" t="s">
        <v>135</v>
      </c>
      <c r="J10" s="63" t="s">
        <v>178</v>
      </c>
      <c r="K10" s="63" t="s">
        <v>2</v>
      </c>
      <c r="L10" s="272">
        <v>775602002</v>
      </c>
      <c r="M10" s="63" t="s">
        <v>161</v>
      </c>
    </row>
    <row r="11" spans="1:13" s="63" customFormat="1" ht="9" x14ac:dyDescent="0.15">
      <c r="C11" s="63" t="s">
        <v>162</v>
      </c>
      <c r="D11" s="63" t="s">
        <v>163</v>
      </c>
      <c r="E11" s="63" t="s">
        <v>164</v>
      </c>
      <c r="F11" s="63" t="s">
        <v>165</v>
      </c>
      <c r="G11" s="63" t="s">
        <v>126</v>
      </c>
      <c r="H11" s="63" t="s">
        <v>166</v>
      </c>
      <c r="I11" s="63" t="s">
        <v>135</v>
      </c>
      <c r="J11" s="63" t="s">
        <v>179</v>
      </c>
      <c r="K11" s="63" t="s">
        <v>2</v>
      </c>
      <c r="L11" s="272">
        <v>737218257</v>
      </c>
      <c r="M11" s="63" t="s">
        <v>167</v>
      </c>
    </row>
    <row r="14" spans="1:13" ht="13.2" x14ac:dyDescent="0.25">
      <c r="A14" s="265" t="s">
        <v>119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6" spans="1:13" x14ac:dyDescent="0.2">
      <c r="A16" t="s">
        <v>120</v>
      </c>
      <c r="B16" s="23">
        <v>2020</v>
      </c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 ht="13.2" x14ac:dyDescent="0.25">
      <c r="A19" s="265" t="s">
        <v>121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</row>
    <row r="21" spans="1:13" x14ac:dyDescent="0.2">
      <c r="A21" t="s">
        <v>93</v>
      </c>
      <c r="B21" s="267">
        <v>44012</v>
      </c>
    </row>
    <row r="33" spans="3:3" x14ac:dyDescent="0.2">
      <c r="C33" s="63"/>
    </row>
    <row r="36" spans="3:3" x14ac:dyDescent="0.2">
      <c r="C36" s="6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13</vt:i4>
      </vt:variant>
    </vt:vector>
  </HeadingPairs>
  <TitlesOfParts>
    <vt:vector size="17" baseType="lpstr">
      <vt:lpstr>A - Příspěvky na činnost RSHb</vt:lpstr>
      <vt:lpstr>B - Příspěvky na rozvoj RSHb</vt:lpstr>
      <vt:lpstr>Formulář žádosti pro TISK</vt:lpstr>
      <vt:lpstr>nastavení</vt:lpstr>
      <vt:lpstr>C_1</vt:lpstr>
      <vt:lpstr>C_2</vt:lpstr>
      <vt:lpstr>C_3</vt:lpstr>
      <vt:lpstr>C_4</vt:lpstr>
      <vt:lpstr>C_5</vt:lpstr>
      <vt:lpstr>C_6</vt:lpstr>
      <vt:lpstr>C_HOME</vt:lpstr>
      <vt:lpstr>D_1</vt:lpstr>
      <vt:lpstr>D_2</vt:lpstr>
      <vt:lpstr>D_3</vt:lpstr>
      <vt:lpstr>D_4</vt:lpstr>
      <vt:lpstr>D_HOME</vt:lpstr>
      <vt:lpstr>E_HOME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Průša</dc:creator>
  <cp:lastModifiedBy>Průša Ondřej</cp:lastModifiedBy>
  <cp:lastPrinted>2019-04-18T15:09:22Z</cp:lastPrinted>
  <dcterms:created xsi:type="dcterms:W3CDTF">2017-01-30T12:51:04Z</dcterms:created>
  <dcterms:modified xsi:type="dcterms:W3CDTF">2020-03-24T12:52:23Z</dcterms:modified>
</cp:coreProperties>
</file>